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39" i="1" l="1"/>
  <c r="G39" i="1"/>
  <c r="B39" i="1"/>
  <c r="K36" i="1"/>
  <c r="I36" i="1"/>
  <c r="H36" i="1"/>
  <c r="J36" i="1" s="1"/>
  <c r="L36" i="1" s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L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J14" i="1" l="1"/>
  <c r="L14" i="1" s="1"/>
</calcChain>
</file>

<file path=xl/sharedStrings.xml><?xml version="1.0" encoding="utf-8"?>
<sst xmlns="http://schemas.openxmlformats.org/spreadsheetml/2006/main" count="54" uniqueCount="28">
  <si>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</si>
  <si>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</si>
  <si>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</si>
  <si>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</si>
  <si>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4°&amp; 3° KLASSE KADER</t>
  </si>
  <si>
    <t xml:space="preserve">     MATCH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</si>
  <si>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</si>
  <si>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</si>
  <si>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</si>
  <si>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</si>
  <si>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</si>
  <si>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</si>
  <si>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</si>
  <si>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</si>
  <si>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</si>
  <si>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</si>
  <si>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</si>
  <si>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</si>
  <si>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</si>
  <si>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</si>
  <si>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</si>
  <si>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Wedstrijdleiding: Temmerman Walter</t>
  </si>
  <si>
    <r>
      <t xml:space="preserve">MATTENS Roger (SMA) </t>
    </r>
    <r>
      <rPr>
        <i/>
        <sz val="12"/>
        <color theme="1"/>
        <rFont val="Arial"/>
        <family val="2"/>
      </rPr>
      <t>speelt de Gewestelijke Finale in het weekend</t>
    </r>
  </si>
  <si>
    <r>
      <rPr>
        <i/>
        <sz val="12"/>
        <color indexed="8"/>
        <rFont val="Arial"/>
        <family val="2"/>
      </rPr>
      <t xml:space="preserve">van </t>
    </r>
    <r>
      <rPr>
        <b/>
        <i/>
        <sz val="12"/>
        <color indexed="8"/>
        <rFont val="Arial"/>
        <family val="2"/>
      </rPr>
      <t xml:space="preserve">20 &amp; 21 december 2014 </t>
    </r>
    <r>
      <rPr>
        <i/>
        <sz val="12"/>
        <color indexed="8"/>
        <rFont val="Arial"/>
        <family val="2"/>
      </rPr>
      <t xml:space="preserve">in het district </t>
    </r>
    <r>
      <rPr>
        <b/>
        <i/>
        <sz val="12"/>
        <color indexed="8"/>
        <rFont val="Arial"/>
        <family val="2"/>
      </rPr>
      <t>Gent.</t>
    </r>
  </si>
  <si>
    <t>(3°)</t>
  </si>
  <si>
    <t>(4°)</t>
  </si>
  <si>
    <t>OG</t>
  </si>
  <si>
    <t>VFF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</si>
</sst>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b/>
      <i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1"/>
      <color theme="1"/>
      <name val="Arial"/>
      <family val="2"/>
    </font>
    <font>
      <b/>
      <i/>
      <sz val="12"/>
      <color indexed="8"/>
      <name val="Arial"/>
      <family val="2"/>
    </font>
    <font>
      <i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13" fillId="0" borderId="0" xfId="0" applyNumberFormat="1" applyFont="1" applyAlignment="1"/>
    <xf numFmtId="0" fontId="3" fillId="0" borderId="0" xfId="0" applyFont="1" applyAlignment="1"/>
    <xf numFmtId="0" fontId="14" fillId="0" borderId="0" xfId="0" applyFont="1"/>
    <xf numFmtId="0" fontId="7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2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2" fillId="0" borderId="15" xfId="0" applyNumberFormat="1" applyFont="1" applyBorder="1"/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19050</xdr:rowOff>
    </xdr:from>
    <xdr:to>
      <xdr:col>13</xdr:col>
      <xdr:colOff>355600</xdr:colOff>
      <xdr:row>53</xdr:row>
      <xdr:rowOff>123825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28575" y="740092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4°+3°  klasse kader 47/2 MB-  18 november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UITSLAGEN/VERBEKEN/DF/uitslag%20districtfinales%20kader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3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10" workbookViewId="0">
      <selection activeCell="E59" sqref="E59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3" width="0" hidden="1" customWidth="1"/>
    <col min="264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19" width="0" hidden="1" customWidth="1"/>
    <col min="520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5" width="0" hidden="1" customWidth="1"/>
    <col min="776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1" width="0" hidden="1" customWidth="1"/>
    <col min="1032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7" width="0" hidden="1" customWidth="1"/>
    <col min="1288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3" width="0" hidden="1" customWidth="1"/>
    <col min="1544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799" width="0" hidden="1" customWidth="1"/>
    <col min="1800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5" width="0" hidden="1" customWidth="1"/>
    <col min="2056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1" width="0" hidden="1" customWidth="1"/>
    <col min="2312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7" width="0" hidden="1" customWidth="1"/>
    <col min="2568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3" width="0" hidden="1" customWidth="1"/>
    <col min="2824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79" width="0" hidden="1" customWidth="1"/>
    <col min="3080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5" width="0" hidden="1" customWidth="1"/>
    <col min="3336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1" width="0" hidden="1" customWidth="1"/>
    <col min="3592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7" width="0" hidden="1" customWidth="1"/>
    <col min="3848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3" width="0" hidden="1" customWidth="1"/>
    <col min="4104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59" width="0" hidden="1" customWidth="1"/>
    <col min="4360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5" width="0" hidden="1" customWidth="1"/>
    <col min="4616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1" width="0" hidden="1" customWidth="1"/>
    <col min="4872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7" width="0" hidden="1" customWidth="1"/>
    <col min="5128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3" width="0" hidden="1" customWidth="1"/>
    <col min="5384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39" width="0" hidden="1" customWidth="1"/>
    <col min="5640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5" width="0" hidden="1" customWidth="1"/>
    <col min="5896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1" width="0" hidden="1" customWidth="1"/>
    <col min="6152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7" width="0" hidden="1" customWidth="1"/>
    <col min="6408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3" width="0" hidden="1" customWidth="1"/>
    <col min="6664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19" width="0" hidden="1" customWidth="1"/>
    <col min="6920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5" width="0" hidden="1" customWidth="1"/>
    <col min="7176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1" width="0" hidden="1" customWidth="1"/>
    <col min="7432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7" width="0" hidden="1" customWidth="1"/>
    <col min="7688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3" width="0" hidden="1" customWidth="1"/>
    <col min="7944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199" width="0" hidden="1" customWidth="1"/>
    <col min="8200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5" width="0" hidden="1" customWidth="1"/>
    <col min="8456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1" width="0" hidden="1" customWidth="1"/>
    <col min="8712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7" width="0" hidden="1" customWidth="1"/>
    <col min="8968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3" width="0" hidden="1" customWidth="1"/>
    <col min="9224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79" width="0" hidden="1" customWidth="1"/>
    <col min="9480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5" width="0" hidden="1" customWidth="1"/>
    <col min="9736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1" width="0" hidden="1" customWidth="1"/>
    <col min="9992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7" width="0" hidden="1" customWidth="1"/>
    <col min="10248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3" width="0" hidden="1" customWidth="1"/>
    <col min="10504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59" width="0" hidden="1" customWidth="1"/>
    <col min="10760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5" width="0" hidden="1" customWidth="1"/>
    <col min="11016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1" width="0" hidden="1" customWidth="1"/>
    <col min="11272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7" width="0" hidden="1" customWidth="1"/>
    <col min="11528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3" width="0" hidden="1" customWidth="1"/>
    <col min="11784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39" width="0" hidden="1" customWidth="1"/>
    <col min="12040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5" width="0" hidden="1" customWidth="1"/>
    <col min="12296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1" width="0" hidden="1" customWidth="1"/>
    <col min="12552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7" width="0" hidden="1" customWidth="1"/>
    <col min="12808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3" width="0" hidden="1" customWidth="1"/>
    <col min="13064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19" width="0" hidden="1" customWidth="1"/>
    <col min="13320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5" width="0" hidden="1" customWidth="1"/>
    <col min="13576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1" width="0" hidden="1" customWidth="1"/>
    <col min="13832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7" width="0" hidden="1" customWidth="1"/>
    <col min="14088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3" width="0" hidden="1" customWidth="1"/>
    <col min="14344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599" width="0" hidden="1" customWidth="1"/>
    <col min="14600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5" width="0" hidden="1" customWidth="1"/>
    <col min="14856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1" width="0" hidden="1" customWidth="1"/>
    <col min="15112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7" width="0" hidden="1" customWidth="1"/>
    <col min="15368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3" width="0" hidden="1" customWidth="1"/>
    <col min="15624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79" width="0" hidden="1" customWidth="1"/>
    <col min="15880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5" width="0" hidden="1" customWidth="1"/>
    <col min="16136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41959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11</v>
      </c>
      <c r="B6" s="23" t="str">
        <f>VLOOKUP(L6,[1]LEDEN!A$1:E$65536,2,FALSE)</f>
        <v>MANGELINCKX Nico</v>
      </c>
      <c r="C6" s="22"/>
      <c r="D6" s="22"/>
      <c r="E6" s="51" t="s">
        <v>24</v>
      </c>
      <c r="F6" s="22" t="s">
        <v>12</v>
      </c>
      <c r="G6" s="24" t="str">
        <f>VLOOKUP(L6,[1]LEDEN!A$1:E$65536,3,FALSE)</f>
        <v>KOH</v>
      </c>
      <c r="H6" s="24" t="str">
        <f>VLOOKUP(L6,[1]LEDEN!A$1:F$65536,3,FALSE)</f>
        <v>KOH</v>
      </c>
      <c r="I6" s="22"/>
      <c r="J6" s="22"/>
      <c r="K6" s="22"/>
      <c r="L6" s="25">
        <v>4361</v>
      </c>
    </row>
    <row r="7" spans="1:14" ht="6" customHeight="1" x14ac:dyDescent="0.25"/>
    <row r="8" spans="1:14" x14ac:dyDescent="0.25">
      <c r="F8" s="26" t="s">
        <v>13</v>
      </c>
      <c r="G8" s="27" t="s">
        <v>14</v>
      </c>
      <c r="H8" s="27" t="s">
        <v>15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1:14" ht="15" customHeight="1" x14ac:dyDescent="0.25">
      <c r="B9" s="30">
        <v>1</v>
      </c>
      <c r="C9" s="31" t="str">
        <f>VLOOKUP(N9,[1]LEDEN!A$1:E$65536,2,FALSE)</f>
        <v>MATTHYS Karolien</v>
      </c>
      <c r="D9" s="32"/>
      <c r="E9" s="32"/>
      <c r="F9" s="30">
        <v>2</v>
      </c>
      <c r="G9" s="30"/>
      <c r="H9" s="30">
        <v>90</v>
      </c>
      <c r="I9" s="30">
        <v>17</v>
      </c>
      <c r="J9" s="33">
        <f t="shared" ref="J9:J14" si="0">ROUNDDOWN(H9/I9,2)</f>
        <v>5.29</v>
      </c>
      <c r="K9" s="30">
        <v>15</v>
      </c>
      <c r="L9" s="34"/>
      <c r="N9">
        <v>8093</v>
      </c>
    </row>
    <row r="10" spans="1:14" ht="15" customHeight="1" x14ac:dyDescent="0.25">
      <c r="B10" s="30">
        <v>2</v>
      </c>
      <c r="C10" s="31" t="str">
        <f>VLOOKUP(N10,[1]LEDEN!A$1:E$65536,2,FALSE)</f>
        <v>MATTENS Roger</v>
      </c>
      <c r="D10" s="32"/>
      <c r="E10" s="32"/>
      <c r="F10" s="30">
        <v>2</v>
      </c>
      <c r="G10" s="30"/>
      <c r="H10" s="30">
        <v>90</v>
      </c>
      <c r="I10" s="30">
        <v>15</v>
      </c>
      <c r="J10" s="33">
        <f t="shared" si="0"/>
        <v>6</v>
      </c>
      <c r="K10" s="30">
        <v>22</v>
      </c>
      <c r="L10" s="35">
        <v>2</v>
      </c>
      <c r="N10">
        <v>4294</v>
      </c>
    </row>
    <row r="11" spans="1:14" ht="15" customHeight="1" x14ac:dyDescent="0.25">
      <c r="B11" s="30">
        <v>3</v>
      </c>
      <c r="C11" s="31" t="str">
        <f>VLOOKUP(N11,[1]LEDEN!A$1:E$65536,2,FALSE)</f>
        <v>MATTENS Roger</v>
      </c>
      <c r="D11" s="32"/>
      <c r="E11" s="32"/>
      <c r="F11" s="30">
        <v>0</v>
      </c>
      <c r="G11" s="30"/>
      <c r="H11" s="30">
        <v>43</v>
      </c>
      <c r="I11" s="30">
        <v>19</v>
      </c>
      <c r="J11" s="33">
        <f t="shared" si="0"/>
        <v>2.2599999999999998</v>
      </c>
      <c r="K11" s="30">
        <v>14</v>
      </c>
      <c r="L11" s="35"/>
      <c r="N11">
        <v>4294</v>
      </c>
    </row>
    <row r="12" spans="1:14" ht="15" hidden="1" customHeight="1" x14ac:dyDescent="0.25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5"/>
    </row>
    <row r="13" spans="1:14" ht="15" customHeight="1" x14ac:dyDescent="0.25">
      <c r="B13" s="30">
        <v>4</v>
      </c>
      <c r="C13" s="31" t="str">
        <f>VLOOKUP(N13,[1]LEDEN!A$1:E$65536,2,FALSE)</f>
        <v>MATTHYS Karolien</v>
      </c>
      <c r="D13" s="32"/>
      <c r="E13" s="32"/>
      <c r="F13" s="30">
        <v>0</v>
      </c>
      <c r="G13" s="30"/>
      <c r="H13" s="30">
        <v>46</v>
      </c>
      <c r="I13" s="30">
        <v>12</v>
      </c>
      <c r="J13" s="33">
        <f t="shared" si="0"/>
        <v>3.83</v>
      </c>
      <c r="K13" s="30">
        <v>22</v>
      </c>
      <c r="L13" s="35"/>
      <c r="N13">
        <v>8093</v>
      </c>
    </row>
    <row r="14" spans="1:14" ht="15" customHeight="1" x14ac:dyDescent="0.25">
      <c r="A14" s="36"/>
      <c r="B14" s="37"/>
      <c r="C14" s="36"/>
      <c r="D14" s="52" t="s">
        <v>26</v>
      </c>
      <c r="E14" s="36" t="s">
        <v>20</v>
      </c>
      <c r="F14" s="38">
        <f>SUM(F9:F13)</f>
        <v>4</v>
      </c>
      <c r="G14" s="38">
        <f>SUM(G9:G13)</f>
        <v>0</v>
      </c>
      <c r="H14" s="38">
        <f>SUM(H9:H13)</f>
        <v>269</v>
      </c>
      <c r="I14" s="38">
        <f>SUM(I9:I13)</f>
        <v>63</v>
      </c>
      <c r="J14" s="39">
        <f t="shared" si="0"/>
        <v>4.26</v>
      </c>
      <c r="K14" s="38">
        <f>MAX(K9:K13)</f>
        <v>22</v>
      </c>
      <c r="L14" s="53">
        <f>+J14/5</f>
        <v>0.85199999999999998</v>
      </c>
      <c r="M14" s="40"/>
    </row>
    <row r="15" spans="1:14" ht="8.25" customHeight="1" thickBot="1" x14ac:dyDescent="0.3">
      <c r="A15" s="41"/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4" ht="7.5" customHeight="1" x14ac:dyDescent="0.25"/>
    <row r="17" spans="1:14" x14ac:dyDescent="0.25">
      <c r="A17" s="22" t="s">
        <v>11</v>
      </c>
      <c r="B17" s="23" t="str">
        <f>VLOOKUP(L17,[1]LEDEN!A$1:E$65536,2,FALSE)</f>
        <v>MATTHYS Karolien</v>
      </c>
      <c r="C17" s="22"/>
      <c r="D17" s="22"/>
      <c r="E17" s="51" t="s">
        <v>24</v>
      </c>
      <c r="F17" s="22" t="s">
        <v>12</v>
      </c>
      <c r="G17" s="24" t="str">
        <f>VLOOKUP(L17,[1]LEDEN!A$1:E$65536,3,FALSE)</f>
        <v>KOH</v>
      </c>
      <c r="H17" s="24" t="str">
        <f>VLOOKUP(L17,[1]LEDEN!A$1:F$65536,3,FALSE)</f>
        <v>KOH</v>
      </c>
      <c r="I17" s="22"/>
      <c r="J17" s="22"/>
      <c r="K17" s="22"/>
      <c r="L17" s="25">
        <v>8093</v>
      </c>
    </row>
    <row r="18" spans="1:14" ht="6" customHeight="1" x14ac:dyDescent="0.25"/>
    <row r="19" spans="1:14" x14ac:dyDescent="0.25">
      <c r="F19" s="26" t="s">
        <v>13</v>
      </c>
      <c r="G19" s="27" t="s">
        <v>14</v>
      </c>
      <c r="H19" s="27" t="s">
        <v>15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1:14" x14ac:dyDescent="0.25">
      <c r="B20" s="30">
        <v>1</v>
      </c>
      <c r="C20" s="31" t="str">
        <f>VLOOKUP(N20,[1]LEDEN!A$1:E$65536,2,FALSE)</f>
        <v>MANGELINCKX Nico</v>
      </c>
      <c r="D20" s="32"/>
      <c r="E20" s="32"/>
      <c r="F20" s="30">
        <v>0</v>
      </c>
      <c r="G20" s="30"/>
      <c r="H20" s="30">
        <v>51</v>
      </c>
      <c r="I20" s="30">
        <v>17</v>
      </c>
      <c r="J20" s="33">
        <f t="shared" ref="J20:J25" si="1">ROUNDDOWN(H20/I20,2)</f>
        <v>3</v>
      </c>
      <c r="K20" s="30">
        <v>15</v>
      </c>
      <c r="L20" s="34"/>
      <c r="N20">
        <v>4361</v>
      </c>
    </row>
    <row r="21" spans="1:14" x14ac:dyDescent="0.25">
      <c r="B21" s="30">
        <v>2</v>
      </c>
      <c r="C21" s="31" t="str">
        <f>VLOOKUP(N21,[1]LEDEN!A$1:E$65536,2,FALSE)</f>
        <v>MATTENS Roger</v>
      </c>
      <c r="D21" s="32"/>
      <c r="E21" s="32"/>
      <c r="F21" s="30">
        <v>2</v>
      </c>
      <c r="G21" s="30"/>
      <c r="H21" s="30">
        <v>90</v>
      </c>
      <c r="I21" s="30">
        <v>12</v>
      </c>
      <c r="J21" s="33">
        <f t="shared" si="1"/>
        <v>7.5</v>
      </c>
      <c r="K21" s="30">
        <v>26</v>
      </c>
      <c r="L21" s="35">
        <v>3</v>
      </c>
      <c r="N21">
        <v>4294</v>
      </c>
    </row>
    <row r="22" spans="1:14" x14ac:dyDescent="0.25">
      <c r="B22" s="30">
        <v>3</v>
      </c>
      <c r="C22" s="31" t="str">
        <f>VLOOKUP(N22,[1]LEDEN!A$1:E$65536,2,FALSE)</f>
        <v>MATTENS Roger</v>
      </c>
      <c r="D22" s="32"/>
      <c r="E22" s="32"/>
      <c r="F22" s="30">
        <v>0</v>
      </c>
      <c r="G22" s="30"/>
      <c r="H22" s="30">
        <v>50</v>
      </c>
      <c r="I22" s="30">
        <v>27</v>
      </c>
      <c r="J22" s="33">
        <f t="shared" si="1"/>
        <v>1.85</v>
      </c>
      <c r="K22" s="30">
        <v>9</v>
      </c>
      <c r="L22" s="35"/>
      <c r="N22">
        <v>4294</v>
      </c>
    </row>
    <row r="23" spans="1:14" hidden="1" x14ac:dyDescent="0.25">
      <c r="B23" s="30"/>
      <c r="C23" s="31" t="e">
        <f>VLOOKUP(N23,[1]LEDEN!A$1:E$65536,2,FALSE)</f>
        <v>#N/A</v>
      </c>
      <c r="D23" s="32"/>
      <c r="E23" s="32"/>
      <c r="F23" s="30"/>
      <c r="G23" s="30"/>
      <c r="H23" s="30"/>
      <c r="I23" s="30"/>
      <c r="J23" s="33" t="e">
        <f t="shared" si="1"/>
        <v>#DIV/0!</v>
      </c>
      <c r="K23" s="30"/>
      <c r="L23" s="35"/>
    </row>
    <row r="24" spans="1:14" x14ac:dyDescent="0.25">
      <c r="B24" s="30">
        <v>4</v>
      </c>
      <c r="C24" s="31" t="str">
        <f>VLOOKUP(N24,[1]LEDEN!A$1:E$65536,2,FALSE)</f>
        <v>MANGELINCKX Nico</v>
      </c>
      <c r="D24" s="32"/>
      <c r="E24" s="32"/>
      <c r="F24" s="30">
        <v>2</v>
      </c>
      <c r="G24" s="30"/>
      <c r="H24" s="30">
        <v>90</v>
      </c>
      <c r="I24" s="30">
        <v>12</v>
      </c>
      <c r="J24" s="33">
        <f t="shared" si="1"/>
        <v>7.5</v>
      </c>
      <c r="K24" s="30">
        <v>45</v>
      </c>
      <c r="L24" s="35"/>
      <c r="N24">
        <v>4361</v>
      </c>
    </row>
    <row r="25" spans="1:14" x14ac:dyDescent="0.25">
      <c r="A25" s="36"/>
      <c r="B25" s="37"/>
      <c r="C25" s="36"/>
      <c r="D25" s="52" t="s">
        <v>26</v>
      </c>
      <c r="E25" s="36" t="s">
        <v>20</v>
      </c>
      <c r="F25" s="38">
        <f>SUM(F20:F24)</f>
        <v>4</v>
      </c>
      <c r="G25" s="38">
        <f>SUM(G20:G24)</f>
        <v>0</v>
      </c>
      <c r="H25" s="38">
        <f>SUM(H20:H24)</f>
        <v>281</v>
      </c>
      <c r="I25" s="38">
        <f>SUM(I20:I24)</f>
        <v>68</v>
      </c>
      <c r="J25" s="39">
        <f t="shared" si="1"/>
        <v>4.13</v>
      </c>
      <c r="K25" s="38">
        <f>MAX(K20:K24)</f>
        <v>45</v>
      </c>
      <c r="L25" s="53">
        <f>+J25/5</f>
        <v>0.82599999999999996</v>
      </c>
    </row>
    <row r="26" spans="1:14" ht="7.5" customHeight="1" thickBot="1" x14ac:dyDescent="0.3">
      <c r="A26" s="41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4" ht="3.75" customHeight="1" x14ac:dyDescent="0.25"/>
    <row r="28" spans="1:14" x14ac:dyDescent="0.25">
      <c r="A28" s="22" t="s">
        <v>11</v>
      </c>
      <c r="B28" s="23" t="str">
        <f>VLOOKUP(L28,[1]LEDEN!A$1:E$65536,2,FALSE)</f>
        <v>MATTENS Roger</v>
      </c>
      <c r="C28" s="22"/>
      <c r="D28" s="22"/>
      <c r="E28" s="51" t="s">
        <v>25</v>
      </c>
      <c r="F28" s="22" t="s">
        <v>12</v>
      </c>
      <c r="G28" s="24" t="str">
        <f>VLOOKUP(L28,[1]LEDEN!A$1:E$65536,3,FALSE)</f>
        <v>SMA</v>
      </c>
      <c r="H28" s="24" t="str">
        <f>VLOOKUP(L28,[1]LEDEN!A$1:F$65536,3,FALSE)</f>
        <v>SMA</v>
      </c>
      <c r="I28" s="22"/>
      <c r="J28" s="22"/>
      <c r="K28" s="22"/>
      <c r="L28" s="25">
        <v>4294</v>
      </c>
    </row>
    <row r="29" spans="1:14" ht="7.5" customHeight="1" x14ac:dyDescent="0.25"/>
    <row r="30" spans="1:14" x14ac:dyDescent="0.25">
      <c r="F30" s="26" t="s">
        <v>13</v>
      </c>
      <c r="G30" s="27" t="s">
        <v>14</v>
      </c>
      <c r="H30" s="27" t="s">
        <v>15</v>
      </c>
      <c r="I30" s="28" t="s">
        <v>16</v>
      </c>
      <c r="J30" s="29" t="s">
        <v>17</v>
      </c>
      <c r="K30" s="27" t="s">
        <v>18</v>
      </c>
      <c r="L30" s="27" t="s">
        <v>19</v>
      </c>
    </row>
    <row r="31" spans="1:14" x14ac:dyDescent="0.25">
      <c r="B31" s="30">
        <v>1</v>
      </c>
      <c r="C31" s="31" t="str">
        <f>VLOOKUP(N31,[1]LEDEN!A$1:E$65536,2,FALSE)</f>
        <v>MATTHYS Karolien</v>
      </c>
      <c r="D31" s="32"/>
      <c r="E31" s="32"/>
      <c r="F31" s="30">
        <v>0</v>
      </c>
      <c r="G31" s="30"/>
      <c r="H31" s="30">
        <v>21</v>
      </c>
      <c r="I31" s="30">
        <v>12</v>
      </c>
      <c r="J31" s="33">
        <f t="shared" ref="J31:J36" si="2">ROUNDDOWN(H31/I31,2)</f>
        <v>1.75</v>
      </c>
      <c r="K31" s="30">
        <v>4</v>
      </c>
      <c r="L31" s="34"/>
      <c r="N31">
        <v>8093</v>
      </c>
    </row>
    <row r="32" spans="1:14" x14ac:dyDescent="0.25">
      <c r="B32" s="30">
        <v>2</v>
      </c>
      <c r="C32" s="31" t="str">
        <f>VLOOKUP(N32,[1]LEDEN!A$1:E$65536,2,FALSE)</f>
        <v>MANGELINCKX Nico</v>
      </c>
      <c r="D32" s="32"/>
      <c r="E32" s="32"/>
      <c r="F32" s="30">
        <v>0</v>
      </c>
      <c r="G32" s="30"/>
      <c r="H32" s="30">
        <v>44</v>
      </c>
      <c r="I32" s="30">
        <v>15</v>
      </c>
      <c r="J32" s="33">
        <f t="shared" si="2"/>
        <v>2.93</v>
      </c>
      <c r="K32" s="30">
        <v>9</v>
      </c>
      <c r="L32" s="35">
        <v>1</v>
      </c>
      <c r="N32">
        <v>4361</v>
      </c>
    </row>
    <row r="33" spans="1:14" hidden="1" x14ac:dyDescent="0.25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/>
      <c r="I33" s="30"/>
      <c r="J33" s="33" t="e">
        <f t="shared" si="2"/>
        <v>#DIV/0!</v>
      </c>
      <c r="K33" s="30"/>
      <c r="L33" s="35"/>
    </row>
    <row r="34" spans="1:14" x14ac:dyDescent="0.25">
      <c r="B34" s="30">
        <v>3</v>
      </c>
      <c r="C34" s="31" t="str">
        <f>VLOOKUP(N34,[1]LEDEN!A$1:E$65536,2,FALSE)</f>
        <v>MATTHYS Karolien</v>
      </c>
      <c r="D34" s="32"/>
      <c r="E34" s="32"/>
      <c r="F34" s="30">
        <v>2</v>
      </c>
      <c r="G34" s="30"/>
      <c r="H34" s="30">
        <v>70</v>
      </c>
      <c r="I34" s="30">
        <v>27</v>
      </c>
      <c r="J34" s="33">
        <f t="shared" si="2"/>
        <v>2.59</v>
      </c>
      <c r="K34" s="30">
        <v>16</v>
      </c>
      <c r="L34" s="35"/>
      <c r="N34">
        <v>8093</v>
      </c>
    </row>
    <row r="35" spans="1:14" x14ac:dyDescent="0.25">
      <c r="B35" s="30">
        <v>4</v>
      </c>
      <c r="C35" s="31" t="str">
        <f>VLOOKUP(N35,[1]LEDEN!A$1:E$65536,2,FALSE)</f>
        <v>MANGELINCKX Nico</v>
      </c>
      <c r="D35" s="32"/>
      <c r="E35" s="32"/>
      <c r="F35" s="30">
        <v>2</v>
      </c>
      <c r="G35" s="30"/>
      <c r="H35" s="30">
        <v>70</v>
      </c>
      <c r="I35" s="30">
        <v>19</v>
      </c>
      <c r="J35" s="33">
        <f t="shared" si="2"/>
        <v>3.68</v>
      </c>
      <c r="K35" s="30">
        <v>14</v>
      </c>
      <c r="L35" s="35"/>
      <c r="N35">
        <v>4361</v>
      </c>
    </row>
    <row r="36" spans="1:14" x14ac:dyDescent="0.25">
      <c r="A36" s="36"/>
      <c r="B36" s="37"/>
      <c r="C36" s="36"/>
      <c r="D36" s="52" t="s">
        <v>26</v>
      </c>
      <c r="E36" s="36" t="s">
        <v>20</v>
      </c>
      <c r="F36" s="38">
        <f>SUM(F31:F35)</f>
        <v>4</v>
      </c>
      <c r="G36" s="38">
        <f>SUM(G31:G35)</f>
        <v>0</v>
      </c>
      <c r="H36" s="38">
        <f>SUM(H31:H35)</f>
        <v>205</v>
      </c>
      <c r="I36" s="38">
        <f>SUM(I31:I35)</f>
        <v>73</v>
      </c>
      <c r="J36" s="39">
        <f t="shared" si="2"/>
        <v>2.8</v>
      </c>
      <c r="K36" s="38">
        <f>MAX(K31:K35)</f>
        <v>16</v>
      </c>
      <c r="L36" s="53">
        <f>+J36/3</f>
        <v>0.93333333333333324</v>
      </c>
    </row>
    <row r="37" spans="1:14" ht="6.75" customHeight="1" thickBot="1" x14ac:dyDescent="0.3">
      <c r="A37" s="41"/>
      <c r="B37" s="42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4" ht="6" customHeight="1" x14ac:dyDescent="0.25"/>
    <row r="39" spans="1:14" ht="15" customHeight="1" x14ac:dyDescent="0.25">
      <c r="A39" s="22" t="s">
        <v>11</v>
      </c>
      <c r="B39" s="23" t="str">
        <f>VLOOKUP(L39,[1]LEDEN!A$1:E$65536,2,FALSE)</f>
        <v>VAN DE HAUWE Filip</v>
      </c>
      <c r="C39" s="22"/>
      <c r="D39" s="22"/>
      <c r="E39" s="51" t="s">
        <v>24</v>
      </c>
      <c r="F39" s="22" t="s">
        <v>12</v>
      </c>
      <c r="G39" s="24" t="str">
        <f>VLOOKUP(L39,[1]LEDEN!A$1:E$65536,3,FALSE)</f>
        <v>STER</v>
      </c>
      <c r="H39" s="24" t="str">
        <f>VLOOKUP(L39,[1]LEDEN!A$1:F$65536,3,FALSE)</f>
        <v>STER</v>
      </c>
      <c r="I39" s="22"/>
      <c r="J39" s="22"/>
      <c r="K39" s="22"/>
      <c r="L39" s="25">
        <v>4298</v>
      </c>
    </row>
    <row r="40" spans="1:14" ht="33.75" customHeight="1" x14ac:dyDescent="0.55000000000000004">
      <c r="A40" s="36"/>
      <c r="B40" s="37"/>
      <c r="C40" s="36"/>
      <c r="D40" s="56" t="s">
        <v>27</v>
      </c>
      <c r="E40" s="56"/>
      <c r="F40" s="56"/>
      <c r="G40" s="56"/>
      <c r="H40" s="56"/>
      <c r="I40" s="56"/>
      <c r="J40" s="56"/>
      <c r="K40" s="37"/>
      <c r="L40" s="55"/>
      <c r="M40" s="36"/>
    </row>
    <row r="41" spans="1:14" ht="6.75" customHeight="1" thickBot="1" x14ac:dyDescent="0.3">
      <c r="A41" s="41"/>
      <c r="B41" s="42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4" x14ac:dyDescent="0.25">
      <c r="C42" s="43" t="s">
        <v>21</v>
      </c>
      <c r="D42" s="44"/>
      <c r="E42" s="45"/>
      <c r="F42" s="45"/>
      <c r="G42" s="45"/>
      <c r="H42" s="21"/>
      <c r="I42" s="21"/>
      <c r="J42" s="21"/>
      <c r="K42" s="21"/>
      <c r="L42" s="21"/>
    </row>
    <row r="43" spans="1:14" x14ac:dyDescent="0.25">
      <c r="C43" s="21"/>
      <c r="G43" s="21"/>
      <c r="H43" s="21"/>
      <c r="I43" s="21"/>
      <c r="J43" s="21"/>
      <c r="K43" s="21"/>
      <c r="L43" s="21"/>
    </row>
    <row r="44" spans="1:14" x14ac:dyDescent="0.25"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4" ht="15.75" x14ac:dyDescent="0.25">
      <c r="C45" s="21"/>
      <c r="I45" s="46"/>
      <c r="J45" s="47"/>
      <c r="K45" s="47"/>
      <c r="L45" s="47"/>
      <c r="M45" s="47"/>
    </row>
    <row r="46" spans="1:14" ht="15.75" x14ac:dyDescent="0.25">
      <c r="C46" s="48" t="s">
        <v>22</v>
      </c>
      <c r="D46" s="48"/>
      <c r="E46" s="48"/>
      <c r="F46" s="48"/>
      <c r="G46" s="48"/>
      <c r="H46" s="48"/>
      <c r="I46" s="48"/>
      <c r="J46" s="48"/>
      <c r="K46" s="49"/>
    </row>
    <row r="47" spans="1:14" ht="15.75" x14ac:dyDescent="0.25">
      <c r="C47" s="50" t="s">
        <v>23</v>
      </c>
      <c r="D47" s="48"/>
      <c r="E47" s="48"/>
      <c r="F47" s="48"/>
      <c r="G47" s="48"/>
      <c r="H47" s="48"/>
      <c r="I47" s="48"/>
      <c r="J47" s="48"/>
      <c r="K47" s="49"/>
    </row>
  </sheetData>
  <mergeCells count="9">
    <mergeCell ref="J45:M45"/>
    <mergeCell ref="C44:L44"/>
    <mergeCell ref="D40:J40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2014-11-19T21:22:57Z</dcterms:created>
  <dcterms:modified xsi:type="dcterms:W3CDTF">2014-11-19T21:35:02Z</dcterms:modified>
</cp:coreProperties>
</file>