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. kader kb 2014-2015\"/>
    </mc:Choice>
  </mc:AlternateContent>
  <bookViews>
    <workbookView xWindow="0" yWindow="0" windowWidth="20490" windowHeight="7155"/>
  </bookViews>
  <sheets>
    <sheet name="Blad1" sheetId="1" r:id="rId1"/>
  </sheets>
  <externalReferences>
    <externalReference r:id="rId2"/>
  </externalReferences>
  <definedNames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[1]Leden!$A:$D</definedName>
    <definedName name="LicNr1">Blad1!$B$9</definedName>
    <definedName name="LicNr2">Blad1!$B$21</definedName>
    <definedName name="LicNr3">Blad1!$B$33</definedName>
    <definedName name="LicNr4">Blad1!$B$45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I54" i="1"/>
  <c r="G54" i="1"/>
  <c r="F54" i="1"/>
  <c r="E54" i="1"/>
  <c r="H53" i="1"/>
  <c r="C53" i="1"/>
  <c r="H52" i="1"/>
  <c r="C52" i="1"/>
  <c r="H51" i="1"/>
  <c r="C51" i="1"/>
  <c r="H50" i="1"/>
  <c r="C50" i="1"/>
  <c r="H49" i="1"/>
  <c r="C49" i="1"/>
  <c r="H48" i="1"/>
  <c r="C48" i="1"/>
  <c r="E45" i="1"/>
  <c r="D45" i="1"/>
  <c r="C45" i="1"/>
  <c r="H43" i="1"/>
  <c r="G43" i="1"/>
  <c r="I42" i="1"/>
  <c r="G42" i="1"/>
  <c r="F42" i="1"/>
  <c r="E42" i="1"/>
  <c r="H41" i="1"/>
  <c r="C41" i="1"/>
  <c r="H40" i="1"/>
  <c r="C40" i="1"/>
  <c r="H39" i="1"/>
  <c r="C39" i="1"/>
  <c r="H38" i="1"/>
  <c r="C38" i="1"/>
  <c r="H37" i="1"/>
  <c r="C37" i="1"/>
  <c r="H36" i="1"/>
  <c r="C36" i="1"/>
  <c r="E33" i="1"/>
  <c r="D33" i="1"/>
  <c r="C33" i="1"/>
  <c r="H31" i="1"/>
  <c r="G31" i="1"/>
  <c r="I30" i="1"/>
  <c r="G30" i="1"/>
  <c r="F30" i="1"/>
  <c r="E30" i="1"/>
  <c r="H29" i="1"/>
  <c r="C29" i="1"/>
  <c r="H28" i="1"/>
  <c r="C28" i="1"/>
  <c r="H27" i="1"/>
  <c r="C27" i="1"/>
  <c r="H26" i="1"/>
  <c r="C26" i="1"/>
  <c r="H25" i="1"/>
  <c r="C25" i="1"/>
  <c r="H24" i="1"/>
  <c r="C24" i="1"/>
  <c r="E21" i="1"/>
  <c r="D21" i="1"/>
  <c r="C21" i="1"/>
  <c r="H19" i="1"/>
  <c r="G19" i="1"/>
  <c r="I18" i="1"/>
  <c r="G18" i="1"/>
  <c r="F18" i="1"/>
  <c r="E18" i="1"/>
  <c r="H17" i="1"/>
  <c r="C17" i="1"/>
  <c r="H16" i="1"/>
  <c r="C16" i="1"/>
  <c r="H15" i="1"/>
  <c r="C15" i="1"/>
  <c r="H14" i="1"/>
  <c r="C14" i="1"/>
  <c r="H13" i="1"/>
  <c r="C13" i="1"/>
  <c r="H12" i="1"/>
  <c r="C12" i="1"/>
  <c r="E9" i="1"/>
  <c r="D9" i="1"/>
  <c r="C9" i="1"/>
  <c r="J7" i="1"/>
  <c r="J6" i="1"/>
  <c r="J52" i="1" s="1"/>
  <c r="C6" i="1"/>
  <c r="B5" i="1"/>
  <c r="D4" i="1"/>
  <c r="J51" i="1" l="1"/>
  <c r="J26" i="1"/>
  <c r="J37" i="1"/>
  <c r="J41" i="1"/>
  <c r="J17" i="1"/>
  <c r="J12" i="1"/>
  <c r="J16" i="1"/>
  <c r="H30" i="1"/>
  <c r="J30" i="1" s="1"/>
  <c r="C30" i="1" s="1"/>
  <c r="J36" i="1"/>
  <c r="J40" i="1"/>
  <c r="J13" i="1"/>
  <c r="J27" i="1"/>
  <c r="J50" i="1"/>
  <c r="H18" i="1"/>
  <c r="H42" i="1"/>
  <c r="H54" i="1"/>
  <c r="J54" i="1" s="1"/>
  <c r="C54" i="1" s="1"/>
  <c r="J15" i="1"/>
  <c r="J25" i="1"/>
  <c r="J29" i="1"/>
  <c r="J39" i="1"/>
  <c r="J49" i="1"/>
  <c r="J53" i="1"/>
  <c r="J14" i="1"/>
  <c r="J18" i="1"/>
  <c r="C18" i="1" s="1"/>
  <c r="J24" i="1"/>
  <c r="J28" i="1"/>
  <c r="J38" i="1"/>
  <c r="J42" i="1"/>
  <c r="C42" i="1" s="1"/>
  <c r="J48" i="1"/>
</calcChain>
</file>

<file path=xl/sharedStrings.xml><?xml version="1.0" encoding="utf-8"?>
<sst xmlns="http://schemas.openxmlformats.org/spreadsheetml/2006/main" count="44" uniqueCount="23">
  <si>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</si>
  <si>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</si>
  <si>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</si>
  <si>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</si>
  <si>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</si>
  <si>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</si>
  <si>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SPORTJAAR 2014-2015</t>
  </si>
  <si>
    <t>Gespeeld in :</t>
  </si>
  <si>
    <t>Districtfinale</t>
  </si>
  <si>
    <t>4de</t>
  </si>
  <si>
    <t>38/2</t>
  </si>
  <si>
    <t>K. BC ARGOS- WESTVELD</t>
  </si>
  <si>
    <t>2m30</t>
  </si>
  <si>
    <t>Te spelen punten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</si>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</sst>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\ \ \ \ "/>
    <numFmt numFmtId="165" formatCode="##0\ \ \ \ \ "/>
    <numFmt numFmtId="166" formatCode="#,##0.000"/>
    <numFmt numFmtId="167" formatCode="#,##0.00\ "/>
    <numFmt numFmtId="168" formatCode="0\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2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/>
    </xf>
    <xf numFmtId="2" fontId="0" fillId="3" borderId="9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horizontal="right" vertical="center"/>
    </xf>
    <xf numFmtId="165" fontId="1" fillId="3" borderId="11" xfId="0" applyNumberFormat="1" applyFont="1" applyFill="1" applyBorder="1" applyAlignment="1">
      <alignment horizontal="right" vertical="center"/>
    </xf>
    <xf numFmtId="166" fontId="1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right" vertical="center"/>
    </xf>
    <xf numFmtId="2" fontId="0" fillId="3" borderId="24" xfId="0" applyNumberFormat="1" applyFill="1" applyBorder="1" applyAlignment="1">
      <alignment horizontal="right" vertical="center"/>
    </xf>
    <xf numFmtId="167" fontId="5" fillId="0" borderId="32" xfId="0" applyNumberFormat="1" applyFont="1" applyFill="1" applyBorder="1" applyAlignment="1">
      <alignment vertical="center"/>
    </xf>
    <xf numFmtId="167" fontId="5" fillId="0" borderId="42" xfId="0" applyNumberFormat="1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164" fontId="6" fillId="0" borderId="43" xfId="0" applyNumberFormat="1" applyFont="1" applyFill="1" applyBorder="1" applyAlignment="1">
      <alignment horizontal="right" vertical="center"/>
    </xf>
    <xf numFmtId="165" fontId="6" fillId="0" borderId="43" xfId="0" applyNumberFormat="1" applyFont="1" applyFill="1" applyBorder="1" applyAlignment="1">
      <alignment horizontal="right" vertical="center"/>
    </xf>
    <xf numFmtId="166" fontId="6" fillId="0" borderId="43" xfId="0" applyNumberFormat="1" applyFont="1" applyFill="1" applyBorder="1" applyAlignment="1">
      <alignment horizontal="right" vertical="center"/>
    </xf>
    <xf numFmtId="2" fontId="6" fillId="0" borderId="4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8" fontId="7" fillId="4" borderId="4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9" fillId="3" borderId="4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10" fillId="5" borderId="46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left" vertical="center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</xf>
    <xf numFmtId="0" fontId="9" fillId="6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right" vertical="center"/>
    </xf>
    <xf numFmtId="165" fontId="9" fillId="6" borderId="17" xfId="0" applyNumberFormat="1" applyFont="1" applyFill="1" applyBorder="1" applyAlignment="1" applyProtection="1">
      <alignment horizontal="right" vertical="center"/>
      <protection locked="0"/>
    </xf>
    <xf numFmtId="167" fontId="9" fillId="0" borderId="17" xfId="0" applyNumberFormat="1" applyFont="1" applyBorder="1" applyAlignment="1">
      <alignment horizontal="right" vertical="center"/>
    </xf>
    <xf numFmtId="2" fontId="9" fillId="0" borderId="54" xfId="0" applyNumberFormat="1" applyFont="1" applyBorder="1" applyAlignment="1">
      <alignment horizontal="center" vertical="center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Border="1" applyAlignment="1" applyProtection="1">
      <alignment horizontal="right" vertical="center"/>
    </xf>
    <xf numFmtId="165" fontId="9" fillId="6" borderId="56" xfId="0" applyNumberFormat="1" applyFont="1" applyFill="1" applyBorder="1" applyAlignment="1" applyProtection="1">
      <alignment horizontal="right" vertical="center"/>
      <protection locked="0"/>
    </xf>
    <xf numFmtId="167" fontId="9" fillId="0" borderId="56" xfId="0" applyNumberFormat="1" applyFont="1" applyBorder="1" applyAlignment="1">
      <alignment horizontal="right" vertical="center"/>
    </xf>
    <xf numFmtId="2" fontId="9" fillId="0" borderId="58" xfId="0" applyNumberFormat="1" applyFont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9" fillId="0" borderId="60" xfId="0" applyNumberFormat="1" applyFont="1" applyBorder="1" applyAlignment="1">
      <alignment horizontal="center" vertical="center"/>
    </xf>
    <xf numFmtId="0" fontId="9" fillId="6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left" vertical="center"/>
    </xf>
    <xf numFmtId="167" fontId="9" fillId="0" borderId="63" xfId="0" applyNumberFormat="1" applyFont="1" applyBorder="1" applyAlignment="1">
      <alignment horizontal="right" vertical="center"/>
    </xf>
    <xf numFmtId="165" fontId="9" fillId="6" borderId="61" xfId="0" applyNumberFormat="1" applyFont="1" applyFill="1" applyBorder="1" applyAlignment="1" applyProtection="1">
      <alignment horizontal="right" vertical="center"/>
      <protection locked="0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left" vertical="center"/>
    </xf>
    <xf numFmtId="0" fontId="9" fillId="6" borderId="66" xfId="0" applyNumberFormat="1" applyFont="1" applyFill="1" applyBorder="1" applyAlignment="1" applyProtection="1">
      <alignment horizontal="center" vertical="center"/>
      <protection locked="0"/>
    </xf>
    <xf numFmtId="164" fontId="9" fillId="0" borderId="67" xfId="0" applyNumberFormat="1" applyFont="1" applyBorder="1" applyAlignment="1" applyProtection="1">
      <alignment horizontal="right" vertical="center"/>
    </xf>
    <xf numFmtId="165" fontId="9" fillId="6" borderId="67" xfId="0" applyNumberFormat="1" applyFont="1" applyFill="1" applyBorder="1" applyAlignment="1" applyProtection="1">
      <alignment horizontal="right" vertical="center"/>
      <protection locked="0"/>
    </xf>
    <xf numFmtId="167" fontId="9" fillId="0" borderId="67" xfId="0" applyNumberFormat="1" applyFont="1" applyBorder="1" applyAlignment="1">
      <alignment horizontal="right" vertical="center"/>
    </xf>
    <xf numFmtId="165" fontId="9" fillId="6" borderId="20" xfId="0" applyNumberFormat="1" applyFont="1" applyFill="1" applyBorder="1" applyAlignment="1" applyProtection="1">
      <alignment horizontal="right" vertical="center"/>
      <protection locked="0"/>
    </xf>
    <xf numFmtId="0" fontId="9" fillId="3" borderId="6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164" fontId="9" fillId="0" borderId="69" xfId="0" applyNumberFormat="1" applyFont="1" applyBorder="1" applyAlignment="1" applyProtection="1">
      <alignment horizontal="right" vertical="center"/>
    </xf>
    <xf numFmtId="165" fontId="9" fillId="0" borderId="70" xfId="0" applyNumberFormat="1" applyFont="1" applyBorder="1" applyAlignment="1">
      <alignment horizontal="right" vertical="center"/>
    </xf>
    <xf numFmtId="167" fontId="9" fillId="0" borderId="70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 vertical="center"/>
    </xf>
    <xf numFmtId="165" fontId="9" fillId="0" borderId="73" xfId="0" applyNumberFormat="1" applyFont="1" applyFill="1" applyBorder="1" applyAlignment="1">
      <alignment horizontal="right" vertical="center"/>
    </xf>
    <xf numFmtId="167" fontId="9" fillId="0" borderId="74" xfId="0" applyNumberFormat="1" applyFont="1" applyFill="1" applyBorder="1" applyAlignment="1">
      <alignment horizontal="right" vertical="center"/>
    </xf>
    <xf numFmtId="10" fontId="9" fillId="0" borderId="73" xfId="0" applyNumberFormat="1" applyFont="1" applyFill="1" applyBorder="1" applyAlignment="1">
      <alignment horizontal="right" vertical="center"/>
    </xf>
    <xf numFmtId="2" fontId="9" fillId="0" borderId="7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9" fillId="0" borderId="78" xfId="0" applyFont="1" applyBorder="1" applyAlignment="1" applyProtection="1">
      <alignment horizontal="left" vertical="center"/>
    </xf>
    <xf numFmtId="0" fontId="9" fillId="0" borderId="65" xfId="0" applyFont="1" applyFill="1" applyBorder="1" applyAlignment="1" applyProtection="1">
      <alignment horizontal="left" vertical="center"/>
    </xf>
    <xf numFmtId="0" fontId="8" fillId="4" borderId="3" xfId="0" quotePrefix="1" applyFont="1" applyFill="1" applyBorder="1" applyAlignment="1" applyProtection="1">
      <alignment horizontal="center" vertical="center"/>
      <protection locked="0"/>
    </xf>
    <xf numFmtId="0" fontId="9" fillId="6" borderId="57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right" vertical="center"/>
    </xf>
    <xf numFmtId="165" fontId="9" fillId="5" borderId="0" xfId="0" applyNumberFormat="1" applyFont="1" applyFill="1" applyBorder="1" applyAlignment="1">
      <alignment horizontal="right" vertical="center"/>
    </xf>
    <xf numFmtId="166" fontId="9" fillId="5" borderId="0" xfId="0" applyNumberFormat="1" applyFont="1" applyFill="1" applyBorder="1" applyAlignment="1">
      <alignment horizontal="right" vertical="center"/>
    </xf>
    <xf numFmtId="2" fontId="9" fillId="5" borderId="0" xfId="0" applyNumberFormat="1" applyFont="1" applyFill="1" applyBorder="1" applyAlignment="1">
      <alignment horizontal="center" vertical="center"/>
    </xf>
    <xf numFmtId="168" fontId="9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left" vertical="center"/>
    </xf>
    <xf numFmtId="0" fontId="9" fillId="6" borderId="0" xfId="0" applyNumberFormat="1" applyFont="1" applyFill="1" applyBorder="1" applyAlignment="1" applyProtection="1">
      <alignment horizontal="center" vertical="center"/>
      <protection locked="0"/>
    </xf>
    <xf numFmtId="164" fontId="9" fillId="6" borderId="0" xfId="0" applyNumberFormat="1" applyFont="1" applyFill="1" applyBorder="1" applyAlignment="1" applyProtection="1">
      <alignment horizontal="right" vertical="center"/>
    </xf>
    <xf numFmtId="165" fontId="9" fillId="6" borderId="0" xfId="0" applyNumberFormat="1" applyFont="1" applyFill="1" applyBorder="1" applyAlignment="1" applyProtection="1">
      <alignment horizontal="right" vertical="center"/>
      <protection locked="0"/>
    </xf>
    <xf numFmtId="167" fontId="9" fillId="6" borderId="0" xfId="0" applyNumberFormat="1" applyFont="1" applyFill="1" applyBorder="1" applyAlignment="1">
      <alignment horizontal="right" vertical="center"/>
    </xf>
    <xf numFmtId="2" fontId="9" fillId="6" borderId="0" xfId="0" applyNumberFormat="1" applyFont="1" applyFill="1" applyBorder="1" applyAlignment="1">
      <alignment horizontal="center" vertical="center"/>
    </xf>
    <xf numFmtId="0" fontId="9" fillId="6" borderId="0" xfId="0" quotePrefix="1" applyNumberFormat="1" applyFont="1" applyFill="1" applyBorder="1" applyAlignment="1" applyProtection="1">
      <alignment horizontal="center" vertical="center"/>
      <protection locked="0"/>
    </xf>
    <xf numFmtId="165" fontId="9" fillId="6" borderId="0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Border="1" applyAlignment="1">
      <alignment horizontal="right" vertical="center"/>
    </xf>
    <xf numFmtId="10" fontId="9" fillId="6" borderId="0" xfId="0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15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166" fontId="0" fillId="5" borderId="15" xfId="0" applyNumberFormat="1" applyFill="1" applyBorder="1" applyAlignment="1" applyProtection="1">
      <alignment horizontal="center" vertical="center"/>
      <protection locked="0"/>
    </xf>
    <xf numFmtId="166" fontId="0" fillId="5" borderId="23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14" fontId="4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2" fillId="0" borderId="39" xfId="0" applyNumberFormat="1" applyFont="1" applyFill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4" borderId="76" xfId="0" applyFont="1" applyFill="1" applyBorder="1" applyAlignment="1" applyProtection="1">
      <alignment horizontal="center" vertical="center"/>
      <protection locked="0"/>
    </xf>
    <xf numFmtId="0" fontId="8" fillId="4" borderId="77" xfId="0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horizontal="center" vertical="center"/>
    </xf>
    <xf numFmtId="4" fontId="9" fillId="6" borderId="0" xfId="0" applyNumberFormat="1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9" fillId="6" borderId="0" xfId="0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9525</xdr:colOff>
      <xdr:row>2</xdr:row>
      <xdr:rowOff>161925</xdr:rowOff>
    </xdr:to>
    <xdr:pic>
      <xdr:nvPicPr>
        <xdr:cNvPr id="2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0025"/>
          <a:ext cx="3524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9</xdr:col>
      <xdr:colOff>419100</xdr:colOff>
      <xdr:row>2</xdr:row>
      <xdr:rowOff>171450</xdr:rowOff>
    </xdr:to>
    <xdr:pic>
      <xdr:nvPicPr>
        <xdr:cNvPr id="3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209550"/>
          <a:ext cx="3619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y/Documents/Verzamelblad_8deelnemersMeerdereCategorieenZONDERCONTROLE_20142015_KBCAW_yyyymmdd1Eindst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/>
      <sheetData sheetId="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>
            <v>8897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</row>
        <row r="823">
          <cell r="A823" t="str">
            <v>vg06</v>
          </cell>
          <cell r="B823" t="str">
            <v>BILJARTVRIENDEN GENT  De Goud. Leeuw.  Noordstr.34  9000 Gent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</row>
        <row r="825">
          <cell r="A825" t="str">
            <v>vg11</v>
          </cell>
          <cell r="B825" t="str">
            <v>KBC ARGOS Westv.   Antwerpse stwg  550   9040  ST Amandsberg</v>
          </cell>
        </row>
        <row r="826">
          <cell r="A826" t="str">
            <v>vg12</v>
          </cell>
          <cell r="B826" t="str">
            <v>BC. ROYALVRIENDEN . N. De Tierestraat 166  9700 Oudenaarde</v>
          </cell>
        </row>
        <row r="827">
          <cell r="A827" t="str">
            <v>vg14</v>
          </cell>
          <cell r="B827" t="str">
            <v>BC. KASTEELDREEF. Kasteeldreef 57 9920 Lovendegem.</v>
          </cell>
        </row>
        <row r="828">
          <cell r="A828" t="str">
            <v>vg15</v>
          </cell>
          <cell r="B828" t="str">
            <v>In K. EEKLOSE BC. - Zaal Montana Markt 6   9900 Eeklo</v>
          </cell>
        </row>
        <row r="829">
          <cell r="A829" t="str">
            <v>vg16</v>
          </cell>
          <cell r="B829" t="str">
            <v>K.A UNION - SANDEMAN    Kantienberg 5       9000 Gent</v>
          </cell>
        </row>
        <row r="830">
          <cell r="A830" t="str">
            <v>vg17</v>
          </cell>
          <cell r="B830" t="str">
            <v>K. GENTSCHE B.A. Snook. Pal. Argos Antw. Stwg 550 St Amandsb</v>
          </cell>
        </row>
        <row r="831">
          <cell r="A831" t="str">
            <v>vg18</v>
          </cell>
          <cell r="B831" t="str">
            <v>K.BC. KRIJT OP TIJD MELLE    Tav. Agora  Kloosterstr. 2 Melle</v>
          </cell>
        </row>
        <row r="832">
          <cell r="A832" t="str">
            <v>vg19</v>
          </cell>
          <cell r="B832" t="str">
            <v>K. BC. METRO  Kring. Rerum- Novarumplein 10   9000  GENT</v>
          </cell>
        </row>
        <row r="834">
          <cell r="A834" t="str">
            <v>GJSB</v>
          </cell>
          <cell r="B834" t="str">
            <v>Wedstrijdleiding :</v>
          </cell>
        </row>
        <row r="835">
          <cell r="A835" t="str">
            <v>DSB</v>
          </cell>
          <cell r="B835" t="str">
            <v>Wedstrijdleiding :</v>
          </cell>
        </row>
        <row r="836">
          <cell r="A836" t="str">
            <v>sb02</v>
          </cell>
          <cell r="B836" t="str">
            <v>Wedstrijdleiding :</v>
          </cell>
        </row>
        <row r="837">
          <cell r="A837" t="str">
            <v>sb04</v>
          </cell>
          <cell r="B837" t="str">
            <v>Wedstrijdleiding :</v>
          </cell>
        </row>
        <row r="838">
          <cell r="A838" t="str">
            <v>sb05</v>
          </cell>
          <cell r="B838" t="str">
            <v>Wedstrijdleiding :</v>
          </cell>
        </row>
        <row r="839">
          <cell r="A839" t="str">
            <v>sb06</v>
          </cell>
          <cell r="B839" t="str">
            <v>Wedstrijdleiding :</v>
          </cell>
        </row>
        <row r="840">
          <cell r="A840" t="str">
            <v>sb10</v>
          </cell>
          <cell r="B840" t="str">
            <v>Wedstrijdleiding :</v>
          </cell>
        </row>
        <row r="841">
          <cell r="A841" t="str">
            <v>sb11</v>
          </cell>
          <cell r="B841" t="str">
            <v>Wedstrijdleiding :</v>
          </cell>
        </row>
        <row r="842">
          <cell r="A842" t="str">
            <v>sb12</v>
          </cell>
          <cell r="B842" t="str">
            <v>Wedstrijdleiding :</v>
          </cell>
        </row>
        <row r="843">
          <cell r="A843" t="str">
            <v>sb14</v>
          </cell>
          <cell r="B843" t="str">
            <v>Wedstrijdleiding :</v>
          </cell>
        </row>
        <row r="844">
          <cell r="A844" t="str">
            <v>sb15</v>
          </cell>
          <cell r="B844" t="str">
            <v>Wedstrijdleiding :</v>
          </cell>
        </row>
        <row r="845">
          <cell r="A845" t="str">
            <v>sb16</v>
          </cell>
          <cell r="B845" t="str">
            <v>Wedstrijdleiding :</v>
          </cell>
        </row>
        <row r="846">
          <cell r="A846" t="str">
            <v>sb17</v>
          </cell>
          <cell r="B846" t="str">
            <v>Wedstrijdleiding :</v>
          </cell>
        </row>
        <row r="847">
          <cell r="A847" t="str">
            <v>sb18</v>
          </cell>
          <cell r="B847" t="str">
            <v>Wedstrijdleiding :</v>
          </cell>
        </row>
        <row r="848">
          <cell r="A848" t="str">
            <v>sb19</v>
          </cell>
          <cell r="B848" t="str">
            <v>Wedstrijdleiding :</v>
          </cell>
        </row>
        <row r="858">
          <cell r="A858" t="str">
            <v>excvrk</v>
          </cell>
          <cell r="B858" t="str">
            <v>Exc. klasse vrijspel KB</v>
          </cell>
        </row>
        <row r="859">
          <cell r="A859" t="str">
            <v>1+2vrk</v>
          </cell>
          <cell r="B859" t="str">
            <v>1e en 2e klasse vrijspel KB</v>
          </cell>
        </row>
        <row r="860">
          <cell r="A860" t="str">
            <v>1vrk</v>
          </cell>
          <cell r="B860" t="str">
            <v>1e klasse vrijspel KB</v>
          </cell>
        </row>
        <row r="861">
          <cell r="A861" t="str">
            <v>2vrk</v>
          </cell>
          <cell r="B861" t="str">
            <v>2e klasse vrijspel KB</v>
          </cell>
        </row>
        <row r="862">
          <cell r="A862" t="str">
            <v>3vrk</v>
          </cell>
          <cell r="B862" t="str">
            <v>3e klasse vrijspel KB</v>
          </cell>
        </row>
        <row r="863">
          <cell r="A863" t="str">
            <v>4vrk</v>
          </cell>
          <cell r="B863" t="str">
            <v>4e klasse vrijspel KB</v>
          </cell>
        </row>
        <row r="864">
          <cell r="A864" t="str">
            <v>5vrk</v>
          </cell>
          <cell r="B864" t="str">
            <v>5e klasse vrijspel KB</v>
          </cell>
        </row>
        <row r="865">
          <cell r="A865" t="str">
            <v>6vrk</v>
          </cell>
          <cell r="B865" t="str">
            <v>6e klasse vrijspel KB</v>
          </cell>
        </row>
        <row r="866">
          <cell r="A866" t="str">
            <v>7vrk</v>
          </cell>
          <cell r="B866" t="str">
            <v>7e klasse vrijspel KB</v>
          </cell>
        </row>
        <row r="867">
          <cell r="A867" t="str">
            <v>8vrk</v>
          </cell>
          <cell r="B867" t="str">
            <v>8e klasse vrijspel KB</v>
          </cell>
        </row>
        <row r="869">
          <cell r="A869" t="str">
            <v>exkak</v>
          </cell>
          <cell r="B869" t="str">
            <v>Exc.klasse Kader 38/2</v>
          </cell>
        </row>
        <row r="870">
          <cell r="A870" t="str">
            <v>1kak</v>
          </cell>
          <cell r="B870" t="str">
            <v>1e klasse kader 38/2</v>
          </cell>
        </row>
        <row r="871">
          <cell r="A871" t="str">
            <v>2+3kak</v>
          </cell>
          <cell r="B871" t="str">
            <v>2e en 3e klasse kader 38/2</v>
          </cell>
        </row>
        <row r="872">
          <cell r="A872" t="str">
            <v>2kak</v>
          </cell>
          <cell r="B872" t="str">
            <v>2e klasse kader 38/2</v>
          </cell>
        </row>
        <row r="873">
          <cell r="A873" t="str">
            <v>3kak</v>
          </cell>
          <cell r="B873" t="str">
            <v>3e klasse kader 38/2</v>
          </cell>
        </row>
        <row r="874">
          <cell r="A874" t="str">
            <v>4kak</v>
          </cell>
          <cell r="B874" t="str">
            <v>4e klasse kader 38/2</v>
          </cell>
        </row>
        <row r="875">
          <cell r="A875" t="str">
            <v>5kak</v>
          </cell>
          <cell r="B875" t="str">
            <v>5e klasse kader 38/2</v>
          </cell>
        </row>
        <row r="879">
          <cell r="A879" t="str">
            <v>exba</v>
          </cell>
          <cell r="B879" t="str">
            <v>Exc.klasse  bandstoten KB</v>
          </cell>
        </row>
        <row r="880">
          <cell r="A880" t="str">
            <v>1bak</v>
          </cell>
          <cell r="B880" t="str">
            <v>1e klasse bandstoten KB</v>
          </cell>
        </row>
        <row r="881">
          <cell r="A881" t="str">
            <v>2bak</v>
          </cell>
          <cell r="B881" t="str">
            <v>2e klasse bandstoten KB</v>
          </cell>
        </row>
        <row r="882">
          <cell r="A882" t="str">
            <v>2bak</v>
          </cell>
          <cell r="B882" t="str">
            <v>3e klasse bandstoten KB</v>
          </cell>
        </row>
        <row r="883">
          <cell r="A883" t="str">
            <v>2bak</v>
          </cell>
          <cell r="B883" t="str">
            <v>4e klasse bandstoten KB</v>
          </cell>
        </row>
        <row r="884">
          <cell r="A884" t="str">
            <v>2bak</v>
          </cell>
          <cell r="B884" t="str">
            <v>5e klasse bandstoten KB</v>
          </cell>
        </row>
        <row r="885">
          <cell r="A885" t="str">
            <v>2bak</v>
          </cell>
          <cell r="B885" t="str">
            <v>6e klasse bandstoten KB</v>
          </cell>
        </row>
        <row r="887">
          <cell r="A887" t="str">
            <v>exdrk</v>
          </cell>
          <cell r="B887" t="str">
            <v>Exc. klasse driebanden KB</v>
          </cell>
        </row>
        <row r="888">
          <cell r="A888" t="str">
            <v>1drk</v>
          </cell>
          <cell r="B888" t="str">
            <v>1e klasse driebanden KB</v>
          </cell>
        </row>
        <row r="889">
          <cell r="A889" t="str">
            <v>2drk</v>
          </cell>
          <cell r="B889" t="str">
            <v>2e klasse driebanden KB</v>
          </cell>
        </row>
        <row r="890">
          <cell r="A890" t="str">
            <v>3drk</v>
          </cell>
          <cell r="B890" t="str">
            <v>3e klasse driebanden KB</v>
          </cell>
        </row>
        <row r="891">
          <cell r="A891" t="str">
            <v>4drk</v>
          </cell>
          <cell r="B891" t="str">
            <v>4e klasse driebanden KB</v>
          </cell>
        </row>
        <row r="892">
          <cell r="A892" t="str">
            <v>5drk</v>
          </cell>
          <cell r="B892" t="str">
            <v>5e klasse driebanden KB</v>
          </cell>
        </row>
        <row r="893">
          <cell r="A893" t="str">
            <v>6drk</v>
          </cell>
          <cell r="B893" t="str">
            <v>6e klasse driebanden KB</v>
          </cell>
        </row>
        <row r="895">
          <cell r="A895" t="str">
            <v>2+3VRM</v>
          </cell>
          <cell r="B895" t="str">
            <v xml:space="preserve">2e en 3e klasse vrijspel MB </v>
          </cell>
        </row>
        <row r="896">
          <cell r="A896" t="str">
            <v>2VRM</v>
          </cell>
          <cell r="B896" t="str">
            <v>2e klasse vrijspel MB</v>
          </cell>
        </row>
        <row r="897">
          <cell r="A897" t="str">
            <v>3VRM</v>
          </cell>
          <cell r="B897" t="str">
            <v>3e klasse vrijspel MB</v>
          </cell>
        </row>
        <row r="898">
          <cell r="A898" t="str">
            <v>4VRM</v>
          </cell>
          <cell r="B898" t="str">
            <v>4e klasse vrijspel MB</v>
          </cell>
        </row>
        <row r="900">
          <cell r="A900" t="str">
            <v>1+2KAM</v>
          </cell>
          <cell r="B900" t="str">
            <v>1e en 2e klasse kader 47/2</v>
          </cell>
        </row>
        <row r="901">
          <cell r="A901" t="str">
            <v>1KAM</v>
          </cell>
          <cell r="B901" t="str">
            <v>1e klasse kader 47/2</v>
          </cell>
        </row>
        <row r="902">
          <cell r="A902" t="str">
            <v>2KAM</v>
          </cell>
          <cell r="B902" t="str">
            <v>2e klasse kader 47/2</v>
          </cell>
        </row>
        <row r="903">
          <cell r="A903" t="str">
            <v>3+4KAM</v>
          </cell>
          <cell r="B903" t="str">
            <v>3e en 4e klase kader 47/2</v>
          </cell>
        </row>
        <row r="904">
          <cell r="A904" t="str">
            <v>3KAM</v>
          </cell>
          <cell r="B904" t="str">
            <v>3e klasse kader 47/2</v>
          </cell>
        </row>
        <row r="905">
          <cell r="A905" t="str">
            <v>4KAM</v>
          </cell>
          <cell r="B905" t="str">
            <v>4e klasse kader 47/2</v>
          </cell>
        </row>
        <row r="906">
          <cell r="A906" t="str">
            <v>5KAM</v>
          </cell>
          <cell r="B906" t="str">
            <v>5e klasse kader 47/2</v>
          </cell>
        </row>
        <row r="910">
          <cell r="A910" t="str">
            <v>1BAM</v>
          </cell>
          <cell r="B910" t="str">
            <v>1e klasse bandtstoten MB</v>
          </cell>
        </row>
        <row r="911">
          <cell r="A911" t="str">
            <v>2+3BAM</v>
          </cell>
          <cell r="B911" t="str">
            <v xml:space="preserve">2e en 3e klasse bandst.MB </v>
          </cell>
        </row>
        <row r="912">
          <cell r="A912" t="str">
            <v>2BAM</v>
          </cell>
          <cell r="B912" t="str">
            <v>2e klasse bandtstoten MB</v>
          </cell>
        </row>
        <row r="913">
          <cell r="A913" t="str">
            <v>3BAM</v>
          </cell>
          <cell r="B913" t="str">
            <v>3e klasse bandtstoten MB</v>
          </cell>
        </row>
        <row r="914">
          <cell r="A914" t="str">
            <v>4BAM</v>
          </cell>
          <cell r="B914" t="str">
            <v>4e klasse bandtstoten MB</v>
          </cell>
        </row>
        <row r="917">
          <cell r="A917" t="str">
            <v>EXDRM</v>
          </cell>
          <cell r="B917" t="str">
            <v>EXC klasse driebanden MB</v>
          </cell>
        </row>
        <row r="918">
          <cell r="A918" t="str">
            <v>1DRM</v>
          </cell>
          <cell r="B918" t="str">
            <v>1e klasse driebanden MB</v>
          </cell>
        </row>
        <row r="919">
          <cell r="A919" t="str">
            <v>2DRM</v>
          </cell>
          <cell r="B919" t="str">
            <v>2e klasse driebanden MB</v>
          </cell>
        </row>
        <row r="920">
          <cell r="A920" t="str">
            <v>3DRM</v>
          </cell>
          <cell r="B920" t="str">
            <v>3e klasse driebanden MB</v>
          </cell>
        </row>
        <row r="921">
          <cell r="A921" t="str">
            <v>4DRM</v>
          </cell>
          <cell r="B921" t="str">
            <v>4e klasse driebanden MB</v>
          </cell>
        </row>
        <row r="922">
          <cell r="A922" t="str">
            <v>5DRM</v>
          </cell>
          <cell r="B922" t="str">
            <v>5e klasse driebanden MB</v>
          </cell>
        </row>
      </sheetData>
      <sheetData sheetId="2">
        <row r="3">
          <cell r="B3" t="str">
            <v>District voorwedstrijden</v>
          </cell>
          <cell r="C3" t="str">
            <v>VWD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Q3" t="str">
            <v>VG02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C4" t="str">
            <v>DF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Q4" t="str">
            <v>VG04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C5" t="str">
            <v>IDF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Q5" t="str">
            <v>VG05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C6" t="str">
            <v>VWG</v>
          </cell>
          <cell r="E6" t="str">
            <v>1ste</v>
          </cell>
          <cell r="G6" t="str">
            <v>47/1</v>
          </cell>
          <cell r="K6" t="str">
            <v>Henegouwen-Namen</v>
          </cell>
          <cell r="AQ6" t="str">
            <v>VG06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C7" t="str">
            <v>GF</v>
          </cell>
          <cell r="E7" t="str">
            <v>2de</v>
          </cell>
          <cell r="G7" t="str">
            <v>47/2</v>
          </cell>
          <cell r="K7" t="str">
            <v>Limburg</v>
          </cell>
          <cell r="AQ7" t="str">
            <v>VG11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C8" t="str">
            <v>VWN</v>
          </cell>
          <cell r="E8" t="str">
            <v>3de</v>
          </cell>
          <cell r="G8" t="str">
            <v>55/2</v>
          </cell>
          <cell r="K8" t="str">
            <v>Luik-Luxemburg</v>
          </cell>
          <cell r="AQ8" t="str">
            <v>VG12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C9" t="str">
            <v>NF</v>
          </cell>
          <cell r="E9" t="str">
            <v>4de</v>
          </cell>
          <cell r="G9" t="str">
            <v>57/2</v>
          </cell>
          <cell r="AQ9" t="str">
            <v>VG13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Q10" t="str">
            <v>VG14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Q11" t="str">
            <v>VG15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Q12" t="str">
            <v>VG16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Q13" t="str">
            <v>VG17</v>
          </cell>
          <cell r="AR13" t="str">
            <v>K. GENTSCHE BA</v>
          </cell>
        </row>
        <row r="14">
          <cell r="AQ14" t="str">
            <v>VG18</v>
          </cell>
          <cell r="AR14" t="str">
            <v>K. BC KRIJT OP TIJD MELLE</v>
          </cell>
        </row>
        <row r="15">
          <cell r="AQ15" t="str">
            <v>VG19</v>
          </cell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19">
          <cell r="I19" t="str">
            <v/>
          </cell>
          <cell r="J19" t="str">
            <v/>
          </cell>
        </row>
        <row r="31">
          <cell r="I31" t="str">
            <v/>
          </cell>
          <cell r="J31" t="str">
            <v/>
          </cell>
          <cell r="M31">
            <v>5</v>
          </cell>
        </row>
        <row r="43">
          <cell r="I43" t="str">
            <v/>
          </cell>
          <cell r="J43" t="str">
            <v/>
          </cell>
          <cell r="N43">
            <v>7.99</v>
          </cell>
        </row>
        <row r="48">
          <cell r="M48">
            <v>90</v>
          </cell>
        </row>
        <row r="55">
          <cell r="I55" t="str">
            <v/>
          </cell>
          <cell r="J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Q7" sqref="Q7"/>
    </sheetView>
  </sheetViews>
  <sheetFormatPr defaultRowHeight="15" x14ac:dyDescent="0.25"/>
  <cols>
    <col min="1" max="1" width="6.140625" style="111" customWidth="1"/>
    <col min="2" max="2" width="8" style="111" customWidth="1"/>
    <col min="3" max="3" width="21.5703125" style="112" customWidth="1"/>
    <col min="4" max="4" width="5.42578125" style="111" customWidth="1"/>
    <col min="5" max="5" width="6.5703125" style="113" customWidth="1"/>
    <col min="6" max="6" width="8.28515625" style="114" customWidth="1"/>
    <col min="7" max="7" width="7.7109375" style="114" customWidth="1"/>
    <col min="8" max="8" width="7.7109375" style="115" customWidth="1"/>
    <col min="9" max="9" width="7.7109375" style="114" customWidth="1"/>
    <col min="10" max="10" width="7" style="116" customWidth="1"/>
  </cols>
  <sheetData>
    <row r="1" spans="1:14" ht="15" customHeight="1" thickTop="1" x14ac:dyDescent="0.25">
      <c r="A1" s="1"/>
      <c r="B1" s="142" t="s">
        <v>0</v>
      </c>
      <c r="C1" s="143"/>
      <c r="D1" s="143"/>
      <c r="E1" s="143"/>
      <c r="F1" s="143"/>
      <c r="G1" s="143"/>
      <c r="H1" s="143"/>
      <c r="I1" s="144"/>
      <c r="J1" s="2"/>
    </row>
    <row r="2" spans="1:14" ht="15" customHeight="1" x14ac:dyDescent="0.25">
      <c r="A2" s="3"/>
      <c r="B2" s="4" t="s">
        <v>1</v>
      </c>
      <c r="C2" s="119" t="s">
        <v>2</v>
      </c>
      <c r="D2" s="5"/>
      <c r="E2" s="6"/>
      <c r="F2" s="7"/>
      <c r="G2" s="7" t="s">
        <v>3</v>
      </c>
      <c r="H2" s="145" t="s">
        <v>4</v>
      </c>
      <c r="I2" s="146"/>
      <c r="J2" s="8"/>
    </row>
    <row r="3" spans="1:14" ht="15" customHeight="1" thickBot="1" x14ac:dyDescent="0.3">
      <c r="A3" s="9"/>
      <c r="B3" s="10" t="s">
        <v>5</v>
      </c>
      <c r="C3" s="10"/>
      <c r="D3" s="10"/>
      <c r="E3" s="11"/>
      <c r="F3" s="12"/>
      <c r="G3" s="12"/>
      <c r="H3" s="13"/>
      <c r="I3" s="12" t="s">
        <v>6</v>
      </c>
      <c r="J3" s="14"/>
    </row>
    <row r="4" spans="1:14" ht="15" customHeight="1" x14ac:dyDescent="0.25">
      <c r="A4" s="15"/>
      <c r="B4" s="16"/>
      <c r="C4" s="120" t="s">
        <v>7</v>
      </c>
      <c r="D4" s="121" t="str">
        <f>IF(LEN(E4)&gt;0,INDEX([1]Selectielijsten!$B$3:$C$9,MATCH(E4,SoortenCompetities,0),2),"")</f>
        <v>DF</v>
      </c>
      <c r="E4" s="147" t="s">
        <v>8</v>
      </c>
      <c r="F4" s="147"/>
      <c r="G4" s="148"/>
      <c r="H4" s="122" t="s">
        <v>9</v>
      </c>
      <c r="I4" s="149" t="s">
        <v>10</v>
      </c>
      <c r="J4" s="150"/>
    </row>
    <row r="5" spans="1:14" ht="15" customHeight="1" thickBot="1" x14ac:dyDescent="0.3">
      <c r="A5" s="17"/>
      <c r="B5" s="18" t="str">
        <f>IF(LEN(C5)&gt;0,INDEX([1]Selectielijsten!$AQ$3:$AR$15,MATCH($C$5,[1]Selectielijsten!$AR$3:$AR$15,0),1),"")</f>
        <v>VG11</v>
      </c>
      <c r="C5" s="151" t="s">
        <v>11</v>
      </c>
      <c r="D5" s="152"/>
      <c r="E5" s="152"/>
      <c r="F5" s="152"/>
      <c r="G5" s="153"/>
      <c r="H5" s="123" t="s">
        <v>12</v>
      </c>
      <c r="I5" s="19"/>
      <c r="J5" s="20"/>
    </row>
    <row r="6" spans="1:14" ht="15" customHeight="1" x14ac:dyDescent="0.25">
      <c r="A6" s="124" t="s">
        <v>13</v>
      </c>
      <c r="B6" s="125"/>
      <c r="C6" s="128">
        <f>TeSpelenPunten</f>
        <v>90</v>
      </c>
      <c r="D6" s="130">
        <v>41944</v>
      </c>
      <c r="E6" s="131"/>
      <c r="F6" s="132"/>
      <c r="G6" s="136" t="s">
        <v>14</v>
      </c>
      <c r="H6" s="137"/>
      <c r="I6" s="138"/>
      <c r="J6" s="21">
        <f>Minimum</f>
        <v>5</v>
      </c>
    </row>
    <row r="7" spans="1:14" ht="15" customHeight="1" thickBot="1" x14ac:dyDescent="0.3">
      <c r="A7" s="126"/>
      <c r="B7" s="127"/>
      <c r="C7" s="129"/>
      <c r="D7" s="133"/>
      <c r="E7" s="134"/>
      <c r="F7" s="135"/>
      <c r="G7" s="139" t="s">
        <v>15</v>
      </c>
      <c r="H7" s="140"/>
      <c r="I7" s="141"/>
      <c r="J7" s="22">
        <f>Maximum</f>
        <v>7.99</v>
      </c>
    </row>
    <row r="8" spans="1:14" ht="2.1" customHeight="1" thickTop="1" thickBot="1" x14ac:dyDescent="0.3">
      <c r="A8" s="23"/>
      <c r="B8" s="23"/>
      <c r="C8" s="24"/>
      <c r="D8" s="23"/>
      <c r="E8" s="25"/>
      <c r="F8" s="26"/>
      <c r="G8" s="26"/>
      <c r="H8" s="27"/>
      <c r="I8" s="26"/>
      <c r="J8" s="28"/>
    </row>
    <row r="9" spans="1:14" s="117" customFormat="1" ht="12.2" customHeight="1" thickTop="1" x14ac:dyDescent="0.25">
      <c r="A9" s="30">
        <v>1</v>
      </c>
      <c r="B9" s="31">
        <v>9431</v>
      </c>
      <c r="C9" s="32" t="str">
        <f>IF(LEN(LicNr1)&gt;0,IF(ISERROR(VLOOKUP(LicNr1,LicentienummersKBBB,2,FALSE)),"Onbekend lic.nr.",VLOOKUP(LicNr1,LicentienummersKBBB,2,FALSE)),"")</f>
        <v>JACQMEYN Tony</v>
      </c>
      <c r="D9" s="31" t="str">
        <f>IF(LEN(LicNr1)&gt;0,IF(ISERROR(VLOOKUP(LicNr1,LicentienummersKBBB,2,FALSE)),"NS",IF(LEN(VLOOKUP(LicNr1,LicentienummersKBBB,4,FALSE))=0,"",VLOOKUP(LicNr1,LicentienummersKBBB,4,FALSE))),"")</f>
        <v/>
      </c>
      <c r="E9" s="154" t="str">
        <f>IF(LEN(LicNr1)&gt;0,IF(ISERROR(VLOOKUP(LicNr1,LicentienummersKBBB,2,FALSE)),"Onbekend lic.nr.",VLOOKUP(LicNr1,LicentienummersKBBB,3,FALSE)),"")</f>
        <v>K.BCAW</v>
      </c>
      <c r="F9" s="154"/>
      <c r="G9" s="154"/>
      <c r="H9" s="154"/>
      <c r="I9" s="154"/>
      <c r="J9" s="155"/>
      <c r="N9" s="118"/>
    </row>
    <row r="10" spans="1:14" s="117" customFormat="1" ht="12.2" customHeight="1" x14ac:dyDescent="0.25">
      <c r="A10" s="33"/>
      <c r="B10" s="34"/>
      <c r="C10" s="35"/>
      <c r="D10" s="156" t="s">
        <v>16</v>
      </c>
      <c r="E10" s="158" t="s">
        <v>17</v>
      </c>
      <c r="F10" s="160" t="s">
        <v>18</v>
      </c>
      <c r="G10" s="162" t="s">
        <v>19</v>
      </c>
      <c r="H10" s="164" t="s">
        <v>20</v>
      </c>
      <c r="I10" s="160" t="s">
        <v>21</v>
      </c>
      <c r="J10" s="166" t="s">
        <v>22</v>
      </c>
    </row>
    <row r="11" spans="1:14" s="117" customFormat="1" ht="12.2" customHeight="1" thickBot="1" x14ac:dyDescent="0.3">
      <c r="A11" s="36"/>
      <c r="B11" s="34"/>
      <c r="C11" s="37"/>
      <c r="D11" s="157"/>
      <c r="E11" s="159"/>
      <c r="F11" s="161"/>
      <c r="G11" s="163"/>
      <c r="H11" s="165"/>
      <c r="I11" s="161"/>
      <c r="J11" s="167"/>
    </row>
    <row r="12" spans="1:14" s="117" customFormat="1" ht="12.2" customHeight="1" x14ac:dyDescent="0.25">
      <c r="A12" s="168">
        <v>4</v>
      </c>
      <c r="B12" s="38">
        <v>4415</v>
      </c>
      <c r="C12" s="39" t="str">
        <f t="shared" ref="C12:C14" si="0">IF(LEN(B12)&gt;0,IF(ISERROR(VLOOKUP(B12,LicentienummersKBBB,2,FALSE)),"Onbekend lic.nr.",VLOOKUP(B12,LicentienummersKBBB,2,FALSE)),"")</f>
        <v>VANPETEGHEM Alex</v>
      </c>
      <c r="D12" s="40">
        <v>1</v>
      </c>
      <c r="E12" s="41">
        <v>0</v>
      </c>
      <c r="F12" s="42">
        <v>85</v>
      </c>
      <c r="G12" s="42">
        <v>12</v>
      </c>
      <c r="H12" s="43">
        <f t="shared" ref="H12:H17" si="1">IF(G12&gt;0,INT((F12/G12)*IF($I$4=drieband,1000,100))/IF($I$4=drieband,1000,100),"")</f>
        <v>7.08</v>
      </c>
      <c r="I12" s="42">
        <v>21</v>
      </c>
      <c r="J12" s="44" t="str">
        <f t="shared" ref="J12:J18" si="2">IF(LEN($J$6)&gt;0,IF(LEN(H12)&gt;0,IF(H12&lt;$J$6,"OG",IF(H12&gt;$J$7,"PR","MG")),""),"")</f>
        <v>MG</v>
      </c>
    </row>
    <row r="13" spans="1:14" s="117" customFormat="1" ht="12.2" customHeight="1" x14ac:dyDescent="0.25">
      <c r="A13" s="169"/>
      <c r="B13" s="45">
        <v>4559</v>
      </c>
      <c r="C13" s="39" t="str">
        <f t="shared" si="0"/>
        <v>STANDAERT Arthur</v>
      </c>
      <c r="D13" s="46">
        <v>3</v>
      </c>
      <c r="E13" s="47">
        <v>0</v>
      </c>
      <c r="F13" s="48">
        <v>53</v>
      </c>
      <c r="G13" s="48">
        <v>14</v>
      </c>
      <c r="H13" s="49">
        <f t="shared" si="1"/>
        <v>3.78</v>
      </c>
      <c r="I13" s="48">
        <v>20</v>
      </c>
      <c r="J13" s="50" t="str">
        <f t="shared" si="2"/>
        <v>OG</v>
      </c>
    </row>
    <row r="14" spans="1:14" s="117" customFormat="1" ht="12.2" customHeight="1" x14ac:dyDescent="0.25">
      <c r="A14" s="169"/>
      <c r="B14" s="45">
        <v>9260</v>
      </c>
      <c r="C14" s="39" t="str">
        <f t="shared" si="0"/>
        <v>VAN HEIRSEELE Roger</v>
      </c>
      <c r="D14" s="46">
        <v>5</v>
      </c>
      <c r="E14" s="47">
        <v>0</v>
      </c>
      <c r="F14" s="48">
        <v>41</v>
      </c>
      <c r="G14" s="48">
        <v>13</v>
      </c>
      <c r="H14" s="49">
        <f t="shared" si="1"/>
        <v>3.15</v>
      </c>
      <c r="I14" s="48">
        <v>10</v>
      </c>
      <c r="J14" s="51" t="str">
        <f t="shared" si="2"/>
        <v>OG</v>
      </c>
    </row>
    <row r="15" spans="1:14" s="117" customFormat="1" ht="0.75" customHeight="1" x14ac:dyDescent="0.25">
      <c r="A15" s="169"/>
      <c r="B15" s="45"/>
      <c r="C15" s="39" t="str">
        <f>IF(LEN(B15)&gt;0,IF(ISERROR(VLOOKUP(B15,LicentienummersKBBB,2,FALSE)),"Onbekend lic.nr.",VLOOKUP(B15,LicentienummersKBBB,2,FALSE)),"")</f>
        <v/>
      </c>
      <c r="D15" s="46"/>
      <c r="E15" s="47"/>
      <c r="F15" s="48"/>
      <c r="G15" s="48"/>
      <c r="H15" s="49" t="str">
        <f t="shared" si="1"/>
        <v/>
      </c>
      <c r="I15" s="48"/>
      <c r="J15" s="52" t="str">
        <f t="shared" si="2"/>
        <v/>
      </c>
    </row>
    <row r="16" spans="1:14" s="117" customFormat="1" ht="0.75" customHeight="1" x14ac:dyDescent="0.25">
      <c r="A16" s="169"/>
      <c r="B16" s="53"/>
      <c r="C16" s="54" t="str">
        <f>IF(LEN(B16)&gt;0,IF(ISERROR(VLOOKUP(B16,LicentienummersKBBB,2,FALSE)),"Onbekend lic.nr.",VLOOKUP(B16,LicentienummersKBBB,2,FALSE)),"")</f>
        <v/>
      </c>
      <c r="D16" s="46"/>
      <c r="E16" s="47"/>
      <c r="F16" s="48"/>
      <c r="G16" s="48"/>
      <c r="H16" s="55" t="str">
        <f t="shared" si="1"/>
        <v/>
      </c>
      <c r="I16" s="56"/>
      <c r="J16" s="52" t="str">
        <f t="shared" si="2"/>
        <v/>
      </c>
    </row>
    <row r="17" spans="1:10" s="117" customFormat="1" ht="0.75" customHeight="1" thickBot="1" x14ac:dyDescent="0.3">
      <c r="A17" s="170"/>
      <c r="B17" s="57"/>
      <c r="C17" s="58" t="str">
        <f>IF(LEN(B17)&gt;0,IF(ISERROR(VLOOKUP(B17,LicentienummersKBBB,2,FALSE)),"Onbekend lic.nr.",VLOOKUP(B17,LicentienummersKBBB,2,FALSE)),"")</f>
        <v/>
      </c>
      <c r="D17" s="59"/>
      <c r="E17" s="60"/>
      <c r="F17" s="61"/>
      <c r="G17" s="61"/>
      <c r="H17" s="62" t="str">
        <f t="shared" si="1"/>
        <v/>
      </c>
      <c r="I17" s="63"/>
      <c r="J17" s="52" t="str">
        <f t="shared" si="2"/>
        <v/>
      </c>
    </row>
    <row r="18" spans="1:10" s="117" customFormat="1" ht="12.2" customHeight="1" thickBot="1" x14ac:dyDescent="0.3">
      <c r="A18" s="64"/>
      <c r="B18" s="65"/>
      <c r="C18" s="171" t="str">
        <f>IF(J18="PR","",[1]Hulpberekeningen!I19&amp;IF(AND(LEN([1]Hulpberekeningen!I19)=0,NOT(J18="MG")),[1]Hulpberekeningen!J19,""))</f>
        <v/>
      </c>
      <c r="D18" s="173"/>
      <c r="E18" s="66">
        <f>IF(SUM(F12:F17)&gt;0,SUM(E12:E17),"")</f>
        <v>0</v>
      </c>
      <c r="F18" s="67">
        <f>IF(SUM(F12:F17)&gt;0,SUM(F12:F17),"")</f>
        <v>179</v>
      </c>
      <c r="G18" s="67">
        <f>IF(SUM(G12:G17)&gt;0,SUM(G12:G17),"")</f>
        <v>39</v>
      </c>
      <c r="H18" s="68">
        <f>IF(LEN(G18)&gt;0,INT((F18/G18)*IF($I$4=drieband,1000,100))/IF($I$4=drieband,1000,100),"")</f>
        <v>4.58</v>
      </c>
      <c r="I18" s="67">
        <f>IF(SUM(I12:I17)&gt;0,MAX(I12:I17),"")</f>
        <v>21</v>
      </c>
      <c r="J18" s="69" t="str">
        <f t="shared" si="2"/>
        <v>OG</v>
      </c>
    </row>
    <row r="19" spans="1:10" s="117" customFormat="1" ht="12.2" customHeight="1" thickBot="1" x14ac:dyDescent="0.3">
      <c r="A19" s="70"/>
      <c r="B19" s="71"/>
      <c r="C19" s="172"/>
      <c r="D19" s="174"/>
      <c r="E19" s="72"/>
      <c r="F19" s="73"/>
      <c r="G19" s="73" t="str">
        <f>"gemiddelde  " &amp; IF($H$5=[1]Selectielijsten!$I$3,[1]Selectielijsten!$I$4,"") &amp; ":"</f>
        <v>gemiddelde  :</v>
      </c>
      <c r="H19" s="74">
        <f>IF(LEN($H$5)&gt;0,IF(SUM(G12:G17)&gt;0,INT((SUM(F12:F17)/SUM(G12:G17)*IF($H$5=[1]Selectielijsten!$I$3,INDEX(Omzettingscoefficient,MATCH($I$4,[1]Selectielijsten!$AT$3:$AT$12,0),2),1))*IF($I$4=drieband,1000,100))/IF($I$4=drieband,1000,100),""),"")</f>
        <v>4.58</v>
      </c>
      <c r="I19" s="75"/>
      <c r="J19" s="76"/>
    </row>
    <row r="20" spans="1:10" s="117" customFormat="1" ht="2.1" customHeight="1" thickTop="1" thickBot="1" x14ac:dyDescent="0.3">
      <c r="A20" s="77"/>
      <c r="B20" s="77"/>
      <c r="C20" s="78"/>
      <c r="D20" s="77"/>
      <c r="E20" s="79"/>
      <c r="F20" s="80"/>
      <c r="G20" s="80"/>
      <c r="H20" s="81"/>
      <c r="I20" s="80"/>
      <c r="J20" s="82"/>
    </row>
    <row r="21" spans="1:10" s="117" customFormat="1" ht="12.2" customHeight="1" thickTop="1" thickBot="1" x14ac:dyDescent="0.3">
      <c r="A21" s="30">
        <v>2</v>
      </c>
      <c r="B21" s="31">
        <v>4559</v>
      </c>
      <c r="C21" s="32" t="str">
        <f>IF(LEN(LicNr2)&gt;0,IF(ISERROR(VLOOKUP(LicNr2,LicentienummersKBBB,2,FALSE)),"Onbekend lic.nr.",VLOOKUP(LicNr2,LicentienummersKBBB,2,FALSE)),"")</f>
        <v>STANDAERT Arthur</v>
      </c>
      <c r="D21" s="31" t="str">
        <f>IF(LEN(LicNr2)&gt;0,IF(ISERROR(VLOOKUP(LicNr2,LicentienummersKBBB,2,FALSE)),"NS",IF(LEN(VLOOKUP(LicNr2,LicentienummersKBBB,4,FALSE))=0,"",VLOOKUP(LicNr2,LicentienummersKBBB,4,FALSE))),"")</f>
        <v/>
      </c>
      <c r="E21" s="175" t="str">
        <f>IF(LEN(LicNr2)&gt;0,IF(ISERROR(VLOOKUP(LicNr2,LicentienummersKBBB,2,FALSE)),"Onbekend lic.nr.",VLOOKUP(LicNr2,LicentienummersKBBB,3,FALSE)),"")</f>
        <v>K.EBC</v>
      </c>
      <c r="F21" s="175"/>
      <c r="G21" s="175"/>
      <c r="H21" s="175"/>
      <c r="I21" s="175"/>
      <c r="J21" s="176"/>
    </row>
    <row r="22" spans="1:10" s="117" customFormat="1" ht="12.2" customHeight="1" x14ac:dyDescent="0.25">
      <c r="A22" s="33"/>
      <c r="B22" s="34"/>
      <c r="C22" s="35"/>
      <c r="D22" s="177" t="s">
        <v>16</v>
      </c>
      <c r="E22" s="178" t="s">
        <v>17</v>
      </c>
      <c r="F22" s="179" t="s">
        <v>18</v>
      </c>
      <c r="G22" s="180" t="s">
        <v>19</v>
      </c>
      <c r="H22" s="181" t="s">
        <v>20</v>
      </c>
      <c r="I22" s="179" t="s">
        <v>21</v>
      </c>
      <c r="J22" s="182" t="s">
        <v>22</v>
      </c>
    </row>
    <row r="23" spans="1:10" s="117" customFormat="1" ht="12.2" customHeight="1" thickBot="1" x14ac:dyDescent="0.3">
      <c r="A23" s="36"/>
      <c r="B23" s="34"/>
      <c r="C23" s="37"/>
      <c r="D23" s="157"/>
      <c r="E23" s="159"/>
      <c r="F23" s="161"/>
      <c r="G23" s="163"/>
      <c r="H23" s="165"/>
      <c r="I23" s="161"/>
      <c r="J23" s="167"/>
    </row>
    <row r="24" spans="1:10" s="117" customFormat="1" ht="12.2" customHeight="1" x14ac:dyDescent="0.25">
      <c r="A24" s="168">
        <v>3</v>
      </c>
      <c r="B24" s="38">
        <v>9260</v>
      </c>
      <c r="C24" s="83" t="str">
        <f t="shared" ref="C24:C26" si="3">IF(LEN(B24)&gt;0,IF(ISERROR(VLOOKUP(B24,LicentienummersKBBB,2,FALSE)),"Onbekend lic.nr.",VLOOKUP(B24,LicentienummersKBBB,2,FALSE)),"")</f>
        <v>VAN HEIRSEELE Roger</v>
      </c>
      <c r="D24" s="40">
        <v>2</v>
      </c>
      <c r="E24" s="41">
        <v>2</v>
      </c>
      <c r="F24" s="42">
        <v>90</v>
      </c>
      <c r="G24" s="42">
        <v>21</v>
      </c>
      <c r="H24" s="43">
        <f t="shared" ref="H24:H29" si="4">IF(G24&gt;0,INT((F24/G24)*IF($I$4=drieband,1000,100))/IF($I$4=drieband,1000,100),"")</f>
        <v>4.28</v>
      </c>
      <c r="I24" s="42">
        <v>30</v>
      </c>
      <c r="J24" s="44" t="str">
        <f t="shared" ref="J24:J29" si="5">IF(LEN($J$6)&gt;0,IF(LEN(H24)&gt;0,IF(H24&lt;$J$6,"OG",IF(H24&gt;$J$7,"PR","MG")),""),"")</f>
        <v>OG</v>
      </c>
    </row>
    <row r="25" spans="1:10" s="117" customFormat="1" ht="12.2" customHeight="1" x14ac:dyDescent="0.25">
      <c r="A25" s="169"/>
      <c r="B25" s="45">
        <v>9431</v>
      </c>
      <c r="C25" s="39" t="str">
        <f t="shared" si="3"/>
        <v>JACQMEYN Tony</v>
      </c>
      <c r="D25" s="46">
        <v>3</v>
      </c>
      <c r="E25" s="47">
        <v>2</v>
      </c>
      <c r="F25" s="48">
        <v>90</v>
      </c>
      <c r="G25" s="48">
        <v>14</v>
      </c>
      <c r="H25" s="49">
        <f t="shared" si="4"/>
        <v>6.42</v>
      </c>
      <c r="I25" s="48">
        <v>15</v>
      </c>
      <c r="J25" s="51" t="str">
        <f t="shared" si="5"/>
        <v>MG</v>
      </c>
    </row>
    <row r="26" spans="1:10" s="117" customFormat="1" ht="12.2" customHeight="1" x14ac:dyDescent="0.25">
      <c r="A26" s="169"/>
      <c r="B26" s="45">
        <v>4415</v>
      </c>
      <c r="C26" s="39" t="str">
        <f t="shared" si="3"/>
        <v>VANPETEGHEM Alex</v>
      </c>
      <c r="D26" s="46">
        <v>6</v>
      </c>
      <c r="E26" s="47">
        <v>0</v>
      </c>
      <c r="F26" s="48">
        <v>69</v>
      </c>
      <c r="G26" s="48">
        <v>18</v>
      </c>
      <c r="H26" s="49">
        <f t="shared" si="4"/>
        <v>3.83</v>
      </c>
      <c r="I26" s="48">
        <v>20</v>
      </c>
      <c r="J26" s="51" t="str">
        <f t="shared" si="5"/>
        <v>OG</v>
      </c>
    </row>
    <row r="27" spans="1:10" s="117" customFormat="1" ht="0.75" customHeight="1" x14ac:dyDescent="0.25">
      <c r="A27" s="169"/>
      <c r="B27" s="45"/>
      <c r="C27" s="39" t="str">
        <f>IF(LEN(B27)&gt;0,IF(ISERROR(VLOOKUP(B27,LicentienummersKBBB,2,FALSE)),"Onbekend lic.nr.",VLOOKUP(B27,LicentienummersKBBB,2,FALSE)),"")</f>
        <v/>
      </c>
      <c r="D27" s="46"/>
      <c r="E27" s="47"/>
      <c r="F27" s="48"/>
      <c r="G27" s="48"/>
      <c r="H27" s="49" t="str">
        <f t="shared" si="4"/>
        <v/>
      </c>
      <c r="I27" s="48"/>
      <c r="J27" s="51" t="str">
        <f t="shared" si="5"/>
        <v/>
      </c>
    </row>
    <row r="28" spans="1:10" s="117" customFormat="1" ht="0.75" customHeight="1" x14ac:dyDescent="0.25">
      <c r="A28" s="169"/>
      <c r="B28" s="53"/>
      <c r="C28" s="39" t="str">
        <f>IF(LEN(B28)&gt;0,IF(ISERROR(VLOOKUP(B28,LicentienummersKBBB,2,FALSE)),"Onbekend lic.nr.",VLOOKUP(B28,LicentienummersKBBB,2,FALSE)),"")</f>
        <v/>
      </c>
      <c r="D28" s="46"/>
      <c r="E28" s="47"/>
      <c r="F28" s="48"/>
      <c r="G28" s="48"/>
      <c r="H28" s="55" t="str">
        <f t="shared" si="4"/>
        <v/>
      </c>
      <c r="I28" s="56"/>
      <c r="J28" s="52" t="str">
        <f t="shared" si="5"/>
        <v/>
      </c>
    </row>
    <row r="29" spans="1:10" s="117" customFormat="1" ht="0.75" customHeight="1" thickBot="1" x14ac:dyDescent="0.3">
      <c r="A29" s="170"/>
      <c r="B29" s="57"/>
      <c r="C29" s="84" t="str">
        <f>IF(LEN(B29)&gt;0,IF(ISERROR(VLOOKUP(B29,LicentienummersKBBB,2,FALSE)),"Onbekend lic.nr.",VLOOKUP(B29,LicentienummersKBBB,2,FALSE)),"")</f>
        <v/>
      </c>
      <c r="D29" s="59"/>
      <c r="E29" s="60"/>
      <c r="F29" s="61"/>
      <c r="G29" s="61"/>
      <c r="H29" s="62" t="str">
        <f t="shared" si="4"/>
        <v/>
      </c>
      <c r="I29" s="63"/>
      <c r="J29" s="52" t="str">
        <f t="shared" si="5"/>
        <v/>
      </c>
    </row>
    <row r="30" spans="1:10" s="117" customFormat="1" ht="12.2" customHeight="1" thickBot="1" x14ac:dyDescent="0.3">
      <c r="A30" s="64"/>
      <c r="B30" s="65"/>
      <c r="C30" s="171" t="str">
        <f>IF(J30="PR","",[1]Hulpberekeningen!I31&amp;IF(AND(LEN([1]Hulpberekeningen!I31)=0,NOT(J30="MG")),[1]Hulpberekeningen!J31,""))</f>
        <v/>
      </c>
      <c r="D30" s="173"/>
      <c r="E30" s="66">
        <f>IF(SUM(F24:F29)&gt;0,SUM(E24:E29),"")</f>
        <v>4</v>
      </c>
      <c r="F30" s="67">
        <f>IF(SUM(F24:F29)&gt;0,SUM(F24:F29),"")</f>
        <v>249</v>
      </c>
      <c r="G30" s="67">
        <f>IF(SUM(G24:G29)&gt;0,SUM(G24:G29),"")</f>
        <v>53</v>
      </c>
      <c r="H30" s="68">
        <f>IF(LEN(G30)&gt;0,INT((F30/G30)*IF($I$4=drieband,1000,100))/IF($I$4=drieband,1000,100),"")</f>
        <v>4.6900000000000004</v>
      </c>
      <c r="I30" s="67">
        <f>IF(SUM(I24:I29)&gt;0,MAX(I24:I29),"")</f>
        <v>30</v>
      </c>
      <c r="J30" s="69" t="str">
        <f>IF(LEN($J$6)&gt;0,IF(LEN(H30)&gt;0,IF(H30&lt;$J$6,"OG",IF(H30&gt;$J$7,"PR","MG")),""),"")</f>
        <v>OG</v>
      </c>
    </row>
    <row r="31" spans="1:10" s="117" customFormat="1" ht="12.2" customHeight="1" thickBot="1" x14ac:dyDescent="0.3">
      <c r="A31" s="70"/>
      <c r="B31" s="71"/>
      <c r="C31" s="172"/>
      <c r="D31" s="174"/>
      <c r="E31" s="72"/>
      <c r="F31" s="73"/>
      <c r="G31" s="73" t="str">
        <f>"gemiddelde  " &amp; IF($H$5=[1]Selectielijsten!$I$3,[1]Selectielijsten!$I$4,"") &amp; ":"</f>
        <v>gemiddelde  :</v>
      </c>
      <c r="H31" s="74">
        <f>IF(LEN($H$5)&gt;0,IF(SUM(G24:G29)&gt;0,INT((SUM(F24:F29)/SUM(G24:G29)*IF($H$5=[1]Selectielijsten!$I$3,INDEX(Omzettingscoefficient,MATCH($I$4,[1]Selectielijsten!$AT$3:$AT$12,0),2),1))*IF($I$4=[1]Selectielijsten!$G$12,100,100))/IF($I$4=[1]Selectielijsten!$G$12,100,100),""),"")</f>
        <v>4.6900000000000004</v>
      </c>
      <c r="I31" s="75"/>
      <c r="J31" s="76"/>
    </row>
    <row r="32" spans="1:10" s="117" customFormat="1" ht="2.1" customHeight="1" thickTop="1" thickBot="1" x14ac:dyDescent="0.3">
      <c r="A32" s="77"/>
      <c r="B32" s="77"/>
      <c r="C32" s="78"/>
      <c r="D32" s="77"/>
      <c r="E32" s="79"/>
      <c r="F32" s="80"/>
      <c r="G32" s="80"/>
      <c r="H32" s="81"/>
      <c r="I32" s="80"/>
      <c r="J32" s="82"/>
    </row>
    <row r="33" spans="1:10" s="117" customFormat="1" ht="12.2" customHeight="1" thickTop="1" thickBot="1" x14ac:dyDescent="0.3">
      <c r="A33" s="30">
        <v>3</v>
      </c>
      <c r="B33" s="85">
        <v>9260</v>
      </c>
      <c r="C33" s="32" t="str">
        <f>IF(LEN(LicNr3)&gt;0,IF(ISERROR(VLOOKUP(LicNr3,LicentienummersKBBB,2,FALSE)),"Onbekend lic.nr.",VLOOKUP(LicNr3,LicentienummersKBBB,2,FALSE)),"")</f>
        <v>VAN HEIRSEELE Roger</v>
      </c>
      <c r="D33" s="31" t="str">
        <f>IF(LEN(LicNr3)&gt;0,IF(ISERROR(VLOOKUP(LicNr3,LicentienummersKBBB,2,FALSE)),"NS",IF(LEN(VLOOKUP(LicNr3,LicentienummersKBBB,4,FALSE))=0,"",VLOOKUP(LicNr3,LicentienummersKBBB,4,FALSE))),"")</f>
        <v/>
      </c>
      <c r="E33" s="175" t="str">
        <f>IF(LEN(LicNr3)&gt;0,IF(ISERROR(VLOOKUP(LicNr3,LicentienummersKBBB,2,FALSE)),"Onbekend lic.nr.",VLOOKUP(LicNr3,LicentienummersKBBB,3,FALSE)),"")</f>
        <v>ED</v>
      </c>
      <c r="F33" s="175"/>
      <c r="G33" s="175"/>
      <c r="H33" s="175"/>
      <c r="I33" s="175"/>
      <c r="J33" s="176"/>
    </row>
    <row r="34" spans="1:10" s="117" customFormat="1" ht="12.2" customHeight="1" x14ac:dyDescent="0.25">
      <c r="A34" s="33"/>
      <c r="B34" s="34"/>
      <c r="C34" s="35"/>
      <c r="D34" s="177" t="s">
        <v>16</v>
      </c>
      <c r="E34" s="178" t="s">
        <v>17</v>
      </c>
      <c r="F34" s="179" t="s">
        <v>18</v>
      </c>
      <c r="G34" s="180" t="s">
        <v>19</v>
      </c>
      <c r="H34" s="181" t="s">
        <v>20</v>
      </c>
      <c r="I34" s="179" t="s">
        <v>21</v>
      </c>
      <c r="J34" s="182" t="s">
        <v>22</v>
      </c>
    </row>
    <row r="35" spans="1:10" s="117" customFormat="1" ht="12.2" customHeight="1" thickBot="1" x14ac:dyDescent="0.3">
      <c r="A35" s="36"/>
      <c r="B35" s="34"/>
      <c r="C35" s="37"/>
      <c r="D35" s="157"/>
      <c r="E35" s="159"/>
      <c r="F35" s="161"/>
      <c r="G35" s="163"/>
      <c r="H35" s="165"/>
      <c r="I35" s="161"/>
      <c r="J35" s="167"/>
    </row>
    <row r="36" spans="1:10" s="117" customFormat="1" ht="12.2" customHeight="1" x14ac:dyDescent="0.25">
      <c r="A36" s="168">
        <v>1</v>
      </c>
      <c r="B36" s="38">
        <v>4559</v>
      </c>
      <c r="C36" s="83" t="str">
        <f t="shared" ref="C36:C38" si="6">IF(LEN(B36)&gt;0,IF(ISERROR(VLOOKUP(B36,LicentienummersKBBB,2,FALSE)),"Onbekend lic.nr.",VLOOKUP(B36,LicentienummersKBBB,2,FALSE)),"")</f>
        <v>STANDAERT Arthur</v>
      </c>
      <c r="D36" s="40">
        <v>2</v>
      </c>
      <c r="E36" s="41">
        <v>0</v>
      </c>
      <c r="F36" s="42">
        <v>87</v>
      </c>
      <c r="G36" s="42">
        <v>21</v>
      </c>
      <c r="H36" s="43">
        <f t="shared" ref="H36:H41" si="7">IF(G36&gt;0,INT((F36/G36)*IF($I$4=drieband,1000,100))/IF($I$4=drieband,1000,100),"")</f>
        <v>4.1399999999999997</v>
      </c>
      <c r="I36" s="42">
        <v>26</v>
      </c>
      <c r="J36" s="44" t="str">
        <f t="shared" ref="J36:J41" si="8">IF(LEN($J$6)&gt;0,IF(LEN(H36)&gt;0,IF(H36&lt;$J$6,"OG",IF(H36&gt;$J$7,"PR","MG")),""),"")</f>
        <v>OG</v>
      </c>
    </row>
    <row r="37" spans="1:10" s="117" customFormat="1" ht="12.2" customHeight="1" x14ac:dyDescent="0.25">
      <c r="A37" s="169"/>
      <c r="B37" s="45">
        <v>4415</v>
      </c>
      <c r="C37" s="39" t="str">
        <f t="shared" si="6"/>
        <v>VANPETEGHEM Alex</v>
      </c>
      <c r="D37" s="46">
        <v>4</v>
      </c>
      <c r="E37" s="47">
        <v>2</v>
      </c>
      <c r="F37" s="48">
        <v>90</v>
      </c>
      <c r="G37" s="48">
        <v>16</v>
      </c>
      <c r="H37" s="49">
        <f t="shared" si="7"/>
        <v>5.62</v>
      </c>
      <c r="I37" s="48">
        <v>22</v>
      </c>
      <c r="J37" s="51" t="str">
        <f t="shared" si="8"/>
        <v>MG</v>
      </c>
    </row>
    <row r="38" spans="1:10" s="117" customFormat="1" ht="12.2" customHeight="1" x14ac:dyDescent="0.25">
      <c r="A38" s="169"/>
      <c r="B38" s="45">
        <v>9431</v>
      </c>
      <c r="C38" s="39" t="str">
        <f t="shared" si="6"/>
        <v>JACQMEYN Tony</v>
      </c>
      <c r="D38" s="46">
        <v>5</v>
      </c>
      <c r="E38" s="47">
        <v>2</v>
      </c>
      <c r="F38" s="48">
        <v>90</v>
      </c>
      <c r="G38" s="48">
        <v>13</v>
      </c>
      <c r="H38" s="49">
        <f t="shared" si="7"/>
        <v>6.92</v>
      </c>
      <c r="I38" s="48">
        <v>22</v>
      </c>
      <c r="J38" s="51" t="str">
        <f t="shared" si="8"/>
        <v>MG</v>
      </c>
    </row>
    <row r="39" spans="1:10" s="117" customFormat="1" ht="0.75" customHeight="1" x14ac:dyDescent="0.25">
      <c r="A39" s="169"/>
      <c r="B39" s="45"/>
      <c r="C39" s="39" t="str">
        <f>IF(LEN(B39)&gt;0,IF(ISERROR(VLOOKUP(B39,LicentienummersKBBB,2,FALSE)),"Onbekend lic.nr.",VLOOKUP(B39,LicentienummersKBBB,2,FALSE)),"")</f>
        <v/>
      </c>
      <c r="D39" s="46"/>
      <c r="E39" s="47"/>
      <c r="F39" s="48"/>
      <c r="G39" s="48"/>
      <c r="H39" s="49" t="str">
        <f t="shared" si="7"/>
        <v/>
      </c>
      <c r="I39" s="48"/>
      <c r="J39" s="51" t="str">
        <f t="shared" si="8"/>
        <v/>
      </c>
    </row>
    <row r="40" spans="1:10" s="117" customFormat="1" ht="0.75" customHeight="1" x14ac:dyDescent="0.25">
      <c r="A40" s="169"/>
      <c r="B40" s="53"/>
      <c r="C40" s="54" t="str">
        <f>IF(LEN(B40)&gt;0,IF(ISERROR(VLOOKUP(B40,LicentienummersKBBB,2,FALSE)),"Onbekend lic.nr.",VLOOKUP(B40,LicentienummersKBBB,2,FALSE)),"")</f>
        <v/>
      </c>
      <c r="D40" s="46"/>
      <c r="E40" s="47"/>
      <c r="F40" s="48"/>
      <c r="G40" s="48"/>
      <c r="H40" s="55" t="str">
        <f t="shared" si="7"/>
        <v/>
      </c>
      <c r="I40" s="56"/>
      <c r="J40" s="52" t="str">
        <f t="shared" si="8"/>
        <v/>
      </c>
    </row>
    <row r="41" spans="1:10" s="117" customFormat="1" ht="0.75" customHeight="1" thickBot="1" x14ac:dyDescent="0.3">
      <c r="A41" s="170"/>
      <c r="B41" s="57"/>
      <c r="C41" s="58" t="str">
        <f>IF(LEN(B41)&gt;0,IF(ISERROR(VLOOKUP(B41,LicentienummersKBBB,2,FALSE)),"Onbekend lic.nr.",VLOOKUP(B41,LicentienummersKBBB,2,FALSE)),"")</f>
        <v/>
      </c>
      <c r="D41" s="59"/>
      <c r="E41" s="60"/>
      <c r="F41" s="61"/>
      <c r="G41" s="61"/>
      <c r="H41" s="62" t="str">
        <f t="shared" si="7"/>
        <v/>
      </c>
      <c r="I41" s="63"/>
      <c r="J41" s="52" t="str">
        <f t="shared" si="8"/>
        <v/>
      </c>
    </row>
    <row r="42" spans="1:10" s="117" customFormat="1" ht="12.2" customHeight="1" thickBot="1" x14ac:dyDescent="0.3">
      <c r="A42" s="64"/>
      <c r="B42" s="65"/>
      <c r="C42" s="171" t="str">
        <f>IF(J42="PR","",[1]Hulpberekeningen!I43&amp;IF(AND(LEN([1]Hulpberekeningen!I43)=0,NOT(J42="MG")),[1]Hulpberekeningen!J43,""))</f>
        <v/>
      </c>
      <c r="D42" s="173"/>
      <c r="E42" s="66">
        <f>IF(SUM(F36:F41)&gt;0,SUM(E36:E41),"")</f>
        <v>4</v>
      </c>
      <c r="F42" s="67">
        <f>IF(SUM(F36:F41)&gt;0,SUM(F36:F41),"")</f>
        <v>267</v>
      </c>
      <c r="G42" s="67">
        <f>IF(SUM(G36:G41)&gt;0,SUM(G36:G41),"")</f>
        <v>50</v>
      </c>
      <c r="H42" s="68">
        <f>IF(LEN(G42)&gt;0,INT((F42/G42)*IF($I$4=drieband,1000,100))/IF($I$4=drieband,1000,100),"")</f>
        <v>5.34</v>
      </c>
      <c r="I42" s="67">
        <f>IF(SUM(I36:I41)&gt;0,MAX(I36:I41),"")</f>
        <v>26</v>
      </c>
      <c r="J42" s="69" t="str">
        <f>IF(LEN($J$6)&gt;0,IF(LEN(H42)&gt;0,IF(H42&lt;$J$6,"OG",IF(H42&gt;$J$7,"PR","MG")),""),"")</f>
        <v>MG</v>
      </c>
    </row>
    <row r="43" spans="1:10" s="117" customFormat="1" ht="12.2" customHeight="1" thickBot="1" x14ac:dyDescent="0.3">
      <c r="A43" s="70"/>
      <c r="B43" s="71"/>
      <c r="C43" s="172"/>
      <c r="D43" s="174"/>
      <c r="E43" s="72"/>
      <c r="F43" s="73"/>
      <c r="G43" s="73" t="str">
        <f>"gemiddelde  " &amp; IF($H$5=[1]Selectielijsten!$I$3,[1]Selectielijsten!$I$4,"") &amp; ":"</f>
        <v>gemiddelde  :</v>
      </c>
      <c r="H43" s="74">
        <f>IF(LEN($H$5)&gt;0,IF(SUM(G36:G41)&gt;0,INT((SUM(F36:F41)/SUM(G36:G41)*IF($H$5=[1]Selectielijsten!$I$3,INDEX(Omzettingscoefficient,MATCH($I$4,[1]Selectielijsten!$AT$3:$AT$12,0),2),1))*IF($I$4=[1]Selectielijsten!$G$12,100,100))/IF($I$4=[1]Selectielijsten!$G$12,100,100),""),"")</f>
        <v>5.34</v>
      </c>
      <c r="I43" s="75"/>
      <c r="J43" s="76"/>
    </row>
    <row r="44" spans="1:10" s="117" customFormat="1" ht="2.1" customHeight="1" thickTop="1" thickBot="1" x14ac:dyDescent="0.3">
      <c r="A44" s="77"/>
      <c r="B44" s="77"/>
      <c r="C44" s="78"/>
      <c r="D44" s="77"/>
      <c r="E44" s="79"/>
      <c r="F44" s="80"/>
      <c r="G44" s="80"/>
      <c r="H44" s="81"/>
      <c r="I44" s="80"/>
      <c r="J44" s="82"/>
    </row>
    <row r="45" spans="1:10" s="117" customFormat="1" ht="12.2" customHeight="1" thickTop="1" thickBot="1" x14ac:dyDescent="0.3">
      <c r="A45" s="30">
        <v>4</v>
      </c>
      <c r="B45" s="31">
        <v>4415</v>
      </c>
      <c r="C45" s="32" t="str">
        <f>IF(LEN(LicNr4)&gt;0,IF(ISERROR(VLOOKUP(LicNr4,LicentienummersKBBB,2,FALSE)),"Onbekend lic.nr.",VLOOKUP(LicNr4,LicentienummersKBBB,2,FALSE)),"")</f>
        <v>VANPETEGHEM Alex</v>
      </c>
      <c r="D45" s="31" t="str">
        <f>IF(LEN(LicNr3)&gt;0,IF(ISERROR(VLOOKUP(LicNr3,LicentienummersKBBB,2,FALSE)),"NS",IF(LEN(VLOOKUP(LicNr3,LicentienummersKBBB,4,FALSE))=0,"",VLOOKUP(LicNr3,LicentienummersKBBB,4,FALSE))),"")</f>
        <v/>
      </c>
      <c r="E45" s="175" t="str">
        <f>IF(LEN(LicNr4)&gt;0,IF(ISERROR(VLOOKUP(LicNr4,LicentienummersKBBB,2,FALSE)),"Onbekend lic.nr.",VLOOKUP(LicNr4,LicentienummersKBBB,3,FALSE)),"")</f>
        <v>K.ME</v>
      </c>
      <c r="F45" s="175"/>
      <c r="G45" s="175"/>
      <c r="H45" s="175"/>
      <c r="I45" s="175"/>
      <c r="J45" s="176"/>
    </row>
    <row r="46" spans="1:10" s="117" customFormat="1" ht="12.2" customHeight="1" x14ac:dyDescent="0.25">
      <c r="A46" s="33"/>
      <c r="B46" s="34"/>
      <c r="C46" s="35"/>
      <c r="D46" s="177" t="s">
        <v>16</v>
      </c>
      <c r="E46" s="178" t="s">
        <v>17</v>
      </c>
      <c r="F46" s="179" t="s">
        <v>18</v>
      </c>
      <c r="G46" s="180" t="s">
        <v>19</v>
      </c>
      <c r="H46" s="181" t="s">
        <v>20</v>
      </c>
      <c r="I46" s="179" t="s">
        <v>21</v>
      </c>
      <c r="J46" s="182" t="s">
        <v>22</v>
      </c>
    </row>
    <row r="47" spans="1:10" s="117" customFormat="1" ht="12.2" customHeight="1" thickBot="1" x14ac:dyDescent="0.3">
      <c r="A47" s="36"/>
      <c r="B47" s="34"/>
      <c r="C47" s="37"/>
      <c r="D47" s="157"/>
      <c r="E47" s="159"/>
      <c r="F47" s="161"/>
      <c r="G47" s="163"/>
      <c r="H47" s="165"/>
      <c r="I47" s="161"/>
      <c r="J47" s="167"/>
    </row>
    <row r="48" spans="1:10" s="117" customFormat="1" ht="12.2" customHeight="1" x14ac:dyDescent="0.25">
      <c r="A48" s="168">
        <v>2</v>
      </c>
      <c r="B48" s="38">
        <v>9431</v>
      </c>
      <c r="C48" s="83" t="str">
        <f t="shared" ref="C48:C50" si="9">IF(LEN(B48)&gt;0,IF(ISERROR(VLOOKUP(B48,LicentienummersKBBB,2,FALSE)),"Onbekend lic.nr.",VLOOKUP(B48,LicentienummersKBBB,2,FALSE)),"")</f>
        <v>JACQMEYN Tony</v>
      </c>
      <c r="D48" s="40">
        <v>1</v>
      </c>
      <c r="E48" s="41">
        <v>2</v>
      </c>
      <c r="F48" s="42">
        <v>90</v>
      </c>
      <c r="G48" s="42">
        <v>12</v>
      </c>
      <c r="H48" s="43">
        <f t="shared" ref="H48:H53" si="10">IF(G48&gt;0,INT((F48/G48)*IF($I$4=drieband,1000,100))/IF($I$4=drieband,1000,100),"")</f>
        <v>7.5</v>
      </c>
      <c r="I48" s="42">
        <v>23</v>
      </c>
      <c r="J48" s="44" t="str">
        <f t="shared" ref="J48:J53" si="11">IF(LEN($J$6)&gt;0,IF(LEN(H48)&gt;0,IF(H48&lt;$J$6,"OG",IF(H48&gt;$J$7,"PR","MG")),""),"")</f>
        <v>MG</v>
      </c>
    </row>
    <row r="49" spans="1:10" s="117" customFormat="1" ht="12.2" customHeight="1" x14ac:dyDescent="0.25">
      <c r="A49" s="169"/>
      <c r="B49" s="45">
        <v>9260</v>
      </c>
      <c r="C49" s="39" t="str">
        <f t="shared" si="9"/>
        <v>VAN HEIRSEELE Roger</v>
      </c>
      <c r="D49" s="86">
        <v>4</v>
      </c>
      <c r="E49" s="47">
        <v>0</v>
      </c>
      <c r="F49" s="48">
        <v>50</v>
      </c>
      <c r="G49" s="48">
        <v>16</v>
      </c>
      <c r="H49" s="49">
        <f t="shared" si="10"/>
        <v>3.12</v>
      </c>
      <c r="I49" s="48">
        <v>10</v>
      </c>
      <c r="J49" s="51" t="str">
        <f t="shared" si="11"/>
        <v>OG</v>
      </c>
    </row>
    <row r="50" spans="1:10" s="117" customFormat="1" ht="12.2" customHeight="1" x14ac:dyDescent="0.25">
      <c r="A50" s="169"/>
      <c r="B50" s="45">
        <v>4559</v>
      </c>
      <c r="C50" s="39" t="str">
        <f t="shared" si="9"/>
        <v>STANDAERT Arthur</v>
      </c>
      <c r="D50" s="46">
        <v>6</v>
      </c>
      <c r="E50" s="47">
        <v>2</v>
      </c>
      <c r="F50" s="48">
        <v>90</v>
      </c>
      <c r="G50" s="48">
        <v>18</v>
      </c>
      <c r="H50" s="49">
        <f t="shared" si="10"/>
        <v>5</v>
      </c>
      <c r="I50" s="48">
        <v>20</v>
      </c>
      <c r="J50" s="51" t="str">
        <f t="shared" si="11"/>
        <v>MG</v>
      </c>
    </row>
    <row r="51" spans="1:10" s="117" customFormat="1" ht="0.75" customHeight="1" x14ac:dyDescent="0.25">
      <c r="A51" s="169"/>
      <c r="B51" s="45"/>
      <c r="C51" s="39" t="str">
        <f>IF(LEN(B51)&gt;0,IF(ISERROR(VLOOKUP(B51,LicentienummersKBBB,2,FALSE)),"Onbekend lic.nr.",VLOOKUP(B51,LicentienummersKBBB,2,FALSE)),"")</f>
        <v/>
      </c>
      <c r="D51" s="46"/>
      <c r="E51" s="47"/>
      <c r="F51" s="48"/>
      <c r="G51" s="48"/>
      <c r="H51" s="49" t="str">
        <f t="shared" si="10"/>
        <v/>
      </c>
      <c r="I51" s="48"/>
      <c r="J51" s="51" t="str">
        <f t="shared" si="11"/>
        <v/>
      </c>
    </row>
    <row r="52" spans="1:10" s="117" customFormat="1" ht="0.75" customHeight="1" x14ac:dyDescent="0.25">
      <c r="A52" s="169"/>
      <c r="B52" s="53"/>
      <c r="C52" s="54" t="str">
        <f>IF(LEN(B52)&gt;0,IF(ISERROR(VLOOKUP(B52,LicentienummersKBBB,2,FALSE)),"Onbekend lic.nr.",VLOOKUP(B52,LicentienummersKBBB,2,FALSE)),"")</f>
        <v/>
      </c>
      <c r="D52" s="46"/>
      <c r="E52" s="47"/>
      <c r="F52" s="48"/>
      <c r="G52" s="48"/>
      <c r="H52" s="55" t="str">
        <f t="shared" si="10"/>
        <v/>
      </c>
      <c r="I52" s="56"/>
      <c r="J52" s="52" t="str">
        <f t="shared" si="11"/>
        <v/>
      </c>
    </row>
    <row r="53" spans="1:10" s="117" customFormat="1" ht="0.75" customHeight="1" thickBot="1" x14ac:dyDescent="0.3">
      <c r="A53" s="170"/>
      <c r="B53" s="57"/>
      <c r="C53" s="58" t="str">
        <f>IF(LEN(B53)&gt;0,IF(ISERROR(VLOOKUP(B53,LicentienummersKBBB,2,FALSE)),"Onbekend lic.nr.",VLOOKUP(B53,LicentienummersKBBB,2,FALSE)),"")</f>
        <v/>
      </c>
      <c r="D53" s="59"/>
      <c r="E53" s="60"/>
      <c r="F53" s="61"/>
      <c r="G53" s="61"/>
      <c r="H53" s="62" t="str">
        <f t="shared" si="10"/>
        <v/>
      </c>
      <c r="I53" s="63"/>
      <c r="J53" s="52" t="str">
        <f t="shared" si="11"/>
        <v/>
      </c>
    </row>
    <row r="54" spans="1:10" s="117" customFormat="1" ht="12.2" customHeight="1" thickBot="1" x14ac:dyDescent="0.3">
      <c r="A54" s="64"/>
      <c r="B54" s="65"/>
      <c r="C54" s="171" t="str">
        <f>IF(J54="PR","",[1]Hulpberekeningen!I55&amp;IF(AND(LEN([1]Hulpberekeningen!I55)=0,NOT(J54="MG")),[1]Hulpberekeningen!J55,""))</f>
        <v/>
      </c>
      <c r="D54" s="173"/>
      <c r="E54" s="66">
        <f>IF(SUM(F48:F53)&gt;0,SUM(E48:E53),"")</f>
        <v>4</v>
      </c>
      <c r="F54" s="67">
        <f>IF(SUM(F48:F53)&gt;0,SUM(F48:F53),"")</f>
        <v>230</v>
      </c>
      <c r="G54" s="67">
        <f>IF(SUM(G48:G53)&gt;0,SUM(G48:G53),"")</f>
        <v>46</v>
      </c>
      <c r="H54" s="68">
        <f>IF(LEN(G54)&gt;0,INT((F54/G54)*IF($I$4=drieband,1000,100))/IF($I$4=drieband,1000,100),"")</f>
        <v>5</v>
      </c>
      <c r="I54" s="67">
        <f>IF(SUM(I48:I53)&gt;0,MAX(I48:I53),"")</f>
        <v>23</v>
      </c>
      <c r="J54" s="69" t="str">
        <f>IF(LEN($J$6)&gt;0,IF(LEN(H54)&gt;0,IF(H54&lt;$J$6,"OG",IF(H54&gt;$J$7,"PR","MG")),""),"")</f>
        <v>MG</v>
      </c>
    </row>
    <row r="55" spans="1:10" s="117" customFormat="1" ht="12.2" customHeight="1" thickBot="1" x14ac:dyDescent="0.3">
      <c r="A55" s="70"/>
      <c r="B55" s="71"/>
      <c r="C55" s="172"/>
      <c r="D55" s="174"/>
      <c r="E55" s="72"/>
      <c r="F55" s="73"/>
      <c r="G55" s="73" t="str">
        <f>"gemiddelde  " &amp; IF($H$5=[1]Selectielijsten!$I$3,[1]Selectielijsten!$I$4,"") &amp; ":"</f>
        <v>gemiddelde  :</v>
      </c>
      <c r="H55" s="74">
        <f>IF(LEN($H$5)&gt;0,IF(SUM(G48:G53)&gt;0,INT((SUM(F48:F53)/SUM(G48:G53)*IF($H$5=[1]Selectielijsten!$I$3,INDEX(Omzettingscoefficient,MATCH($I$4,[1]Selectielijsten!$AT$3:$AT$12,0),2),1))*IF($I$4=[1]Selectielijsten!$G$12,100,100))/IF($I$4=[1]Selectielijsten!$G$12,100,100),""),"")</f>
        <v>5</v>
      </c>
      <c r="I55" s="75"/>
      <c r="J55" s="76"/>
    </row>
    <row r="56" spans="1:10" s="87" customFormat="1" ht="2.1" customHeight="1" thickTop="1" x14ac:dyDescent="0.25">
      <c r="A56" s="88"/>
      <c r="B56" s="88"/>
      <c r="C56" s="89"/>
      <c r="D56" s="88"/>
      <c r="E56" s="90"/>
      <c r="F56" s="91"/>
      <c r="G56" s="91"/>
      <c r="H56" s="92"/>
      <c r="I56" s="91"/>
      <c r="J56" s="93"/>
    </row>
    <row r="57" spans="1:10" s="87" customFormat="1" ht="12.2" customHeight="1" x14ac:dyDescent="0.25">
      <c r="A57" s="94"/>
      <c r="B57" s="95"/>
      <c r="C57" s="96"/>
      <c r="D57" s="95"/>
      <c r="E57" s="183"/>
      <c r="F57" s="183"/>
      <c r="G57" s="183"/>
      <c r="H57" s="183"/>
      <c r="I57" s="183"/>
      <c r="J57" s="183"/>
    </row>
    <row r="58" spans="1:10" x14ac:dyDescent="0.25">
      <c r="A58" s="97"/>
      <c r="B58" s="97"/>
      <c r="C58" s="98"/>
      <c r="D58" s="184"/>
      <c r="E58" s="185"/>
      <c r="F58" s="186"/>
      <c r="G58" s="187"/>
      <c r="H58" s="188"/>
      <c r="I58" s="186"/>
      <c r="J58" s="189"/>
    </row>
    <row r="59" spans="1:10" x14ac:dyDescent="0.25">
      <c r="A59" s="97"/>
      <c r="B59" s="97"/>
      <c r="C59" s="98"/>
      <c r="D59" s="184"/>
      <c r="E59" s="185"/>
      <c r="F59" s="186"/>
      <c r="G59" s="187"/>
      <c r="H59" s="188"/>
      <c r="I59" s="186"/>
      <c r="J59" s="189"/>
    </row>
    <row r="60" spans="1:10" x14ac:dyDescent="0.25">
      <c r="A60" s="190"/>
      <c r="B60" s="99"/>
      <c r="C60" s="100"/>
      <c r="D60" s="101"/>
      <c r="E60" s="102"/>
      <c r="F60" s="103"/>
      <c r="G60" s="103"/>
      <c r="H60" s="104"/>
      <c r="I60" s="103"/>
      <c r="J60" s="105"/>
    </row>
    <row r="61" spans="1:10" x14ac:dyDescent="0.25">
      <c r="A61" s="190"/>
      <c r="B61" s="99"/>
      <c r="C61" s="100"/>
      <c r="D61" s="106"/>
      <c r="E61" s="102"/>
      <c r="F61" s="103"/>
      <c r="G61" s="103"/>
      <c r="H61" s="104"/>
      <c r="I61" s="103"/>
      <c r="J61" s="105"/>
    </row>
    <row r="62" spans="1:10" x14ac:dyDescent="0.25">
      <c r="A62" s="190"/>
      <c r="B62" s="99"/>
      <c r="C62" s="100"/>
      <c r="D62" s="101"/>
      <c r="E62" s="102"/>
      <c r="F62" s="103"/>
      <c r="G62" s="103"/>
      <c r="H62" s="104"/>
      <c r="I62" s="103"/>
      <c r="J62" s="105"/>
    </row>
    <row r="63" spans="1:10" x14ac:dyDescent="0.25">
      <c r="A63" s="190"/>
      <c r="B63" s="99"/>
      <c r="C63" s="100"/>
      <c r="D63" s="101"/>
      <c r="E63" s="102"/>
      <c r="F63" s="103"/>
      <c r="G63" s="103"/>
      <c r="H63" s="104"/>
      <c r="I63" s="103"/>
      <c r="J63" s="105"/>
    </row>
    <row r="64" spans="1:10" x14ac:dyDescent="0.25">
      <c r="A64" s="190"/>
      <c r="B64" s="99"/>
      <c r="C64" s="100"/>
      <c r="D64" s="101"/>
      <c r="E64" s="102"/>
      <c r="F64" s="103"/>
      <c r="G64" s="103"/>
      <c r="H64" s="104"/>
      <c r="I64" s="103"/>
      <c r="J64" s="105"/>
    </row>
    <row r="65" spans="1:10" x14ac:dyDescent="0.25">
      <c r="A65" s="190"/>
      <c r="B65" s="99"/>
      <c r="C65" s="100"/>
      <c r="D65" s="101"/>
      <c r="E65" s="102"/>
      <c r="F65" s="103"/>
      <c r="G65" s="103"/>
      <c r="H65" s="104"/>
      <c r="I65" s="103"/>
      <c r="J65" s="105"/>
    </row>
    <row r="66" spans="1:10" x14ac:dyDescent="0.25">
      <c r="A66" s="97"/>
      <c r="B66" s="97"/>
      <c r="C66" s="184"/>
      <c r="D66" s="184"/>
      <c r="E66" s="102"/>
      <c r="F66" s="107"/>
      <c r="G66" s="107"/>
      <c r="H66" s="104"/>
      <c r="I66" s="107"/>
      <c r="J66" s="105"/>
    </row>
    <row r="67" spans="1:10" x14ac:dyDescent="0.25">
      <c r="A67" s="97"/>
      <c r="B67" s="97"/>
      <c r="C67" s="184"/>
      <c r="D67" s="184"/>
      <c r="E67" s="108"/>
      <c r="F67" s="107"/>
      <c r="G67" s="107"/>
      <c r="H67" s="104"/>
      <c r="I67" s="109"/>
      <c r="J67" s="105"/>
    </row>
    <row r="68" spans="1:10" x14ac:dyDescent="0.25">
      <c r="A68" s="88"/>
      <c r="B68" s="88"/>
      <c r="C68" s="89"/>
      <c r="D68" s="88"/>
      <c r="E68" s="90"/>
      <c r="F68" s="91"/>
      <c r="G68" s="91"/>
      <c r="H68" s="92"/>
      <c r="I68" s="91"/>
      <c r="J68" s="93"/>
    </row>
    <row r="69" spans="1:10" x14ac:dyDescent="0.25">
      <c r="A69" s="94"/>
      <c r="B69" s="95"/>
      <c r="C69" s="96"/>
      <c r="D69" s="95"/>
      <c r="E69" s="183"/>
      <c r="F69" s="183"/>
      <c r="G69" s="183"/>
      <c r="H69" s="183"/>
      <c r="I69" s="183"/>
      <c r="J69" s="183"/>
    </row>
    <row r="70" spans="1:10" x14ac:dyDescent="0.25">
      <c r="A70" s="97"/>
      <c r="B70" s="97"/>
      <c r="C70" s="98"/>
      <c r="D70" s="184"/>
      <c r="E70" s="185"/>
      <c r="F70" s="186"/>
      <c r="G70" s="187"/>
      <c r="H70" s="188"/>
      <c r="I70" s="186"/>
      <c r="J70" s="189"/>
    </row>
    <row r="71" spans="1:10" x14ac:dyDescent="0.25">
      <c r="A71" s="97"/>
      <c r="B71" s="97"/>
      <c r="C71" s="98"/>
      <c r="D71" s="184"/>
      <c r="E71" s="185"/>
      <c r="F71" s="186"/>
      <c r="G71" s="187"/>
      <c r="H71" s="188"/>
      <c r="I71" s="186"/>
      <c r="J71" s="189"/>
    </row>
    <row r="72" spans="1:10" x14ac:dyDescent="0.25">
      <c r="A72" s="190"/>
      <c r="B72" s="99"/>
      <c r="C72" s="100"/>
      <c r="D72" s="101"/>
      <c r="E72" s="102"/>
      <c r="F72" s="103"/>
      <c r="G72" s="103"/>
      <c r="H72" s="104"/>
      <c r="I72" s="103"/>
      <c r="J72" s="105"/>
    </row>
    <row r="73" spans="1:10" x14ac:dyDescent="0.25">
      <c r="A73" s="190"/>
      <c r="B73" s="99"/>
      <c r="C73" s="100"/>
      <c r="D73" s="106"/>
      <c r="E73" s="102"/>
      <c r="F73" s="103"/>
      <c r="G73" s="103"/>
      <c r="H73" s="104"/>
      <c r="I73" s="103"/>
      <c r="J73" s="105"/>
    </row>
    <row r="74" spans="1:10" x14ac:dyDescent="0.25">
      <c r="A74" s="190"/>
      <c r="B74" s="99"/>
      <c r="C74" s="100"/>
      <c r="D74" s="101"/>
      <c r="E74" s="102"/>
      <c r="F74" s="103"/>
      <c r="G74" s="103"/>
      <c r="H74" s="104"/>
      <c r="I74" s="103"/>
      <c r="J74" s="105"/>
    </row>
    <row r="75" spans="1:10" x14ac:dyDescent="0.25">
      <c r="A75" s="190"/>
      <c r="B75" s="99"/>
      <c r="C75" s="100"/>
      <c r="D75" s="101"/>
      <c r="E75" s="102"/>
      <c r="F75" s="103"/>
      <c r="G75" s="103"/>
      <c r="H75" s="104"/>
      <c r="I75" s="103"/>
      <c r="J75" s="105"/>
    </row>
    <row r="76" spans="1:10" x14ac:dyDescent="0.25">
      <c r="A76" s="190"/>
      <c r="B76" s="99"/>
      <c r="C76" s="100"/>
      <c r="D76" s="101"/>
      <c r="E76" s="102"/>
      <c r="F76" s="103"/>
      <c r="G76" s="103"/>
      <c r="H76" s="104"/>
      <c r="I76" s="103"/>
      <c r="J76" s="105"/>
    </row>
    <row r="77" spans="1:10" x14ac:dyDescent="0.25">
      <c r="A77" s="190"/>
      <c r="B77" s="99"/>
      <c r="C77" s="100"/>
      <c r="D77" s="101"/>
      <c r="E77" s="102"/>
      <c r="F77" s="103"/>
      <c r="G77" s="103"/>
      <c r="H77" s="104"/>
      <c r="I77" s="103"/>
      <c r="J77" s="105"/>
    </row>
    <row r="78" spans="1:10" x14ac:dyDescent="0.25">
      <c r="A78" s="97"/>
      <c r="B78" s="97"/>
      <c r="C78" s="100"/>
      <c r="D78" s="191"/>
      <c r="E78" s="102"/>
      <c r="F78" s="107"/>
      <c r="G78" s="107"/>
      <c r="H78" s="104"/>
      <c r="I78" s="107"/>
      <c r="J78" s="105"/>
    </row>
    <row r="79" spans="1:10" x14ac:dyDescent="0.25">
      <c r="A79" s="97"/>
      <c r="B79" s="97"/>
      <c r="C79" s="110"/>
      <c r="D79" s="191"/>
      <c r="E79" s="108"/>
      <c r="F79" s="107"/>
      <c r="G79" s="107"/>
      <c r="H79" s="104"/>
      <c r="I79" s="109"/>
      <c r="J79" s="105"/>
    </row>
    <row r="80" spans="1:10" x14ac:dyDescent="0.25">
      <c r="A80" s="88"/>
      <c r="B80" s="88"/>
      <c r="C80" s="89"/>
      <c r="D80" s="88"/>
      <c r="E80" s="90"/>
      <c r="F80" s="91"/>
      <c r="G80" s="91"/>
      <c r="H80" s="92"/>
      <c r="I80" s="91"/>
      <c r="J80" s="93"/>
    </row>
    <row r="81" spans="1:10" x14ac:dyDescent="0.25">
      <c r="A81" s="94"/>
      <c r="B81" s="95"/>
      <c r="C81" s="96"/>
      <c r="D81" s="95"/>
      <c r="E81" s="183"/>
      <c r="F81" s="183"/>
      <c r="G81" s="183"/>
      <c r="H81" s="183"/>
      <c r="I81" s="183"/>
      <c r="J81" s="183"/>
    </row>
    <row r="82" spans="1:10" x14ac:dyDescent="0.25">
      <c r="A82" s="97"/>
      <c r="B82" s="97"/>
      <c r="C82" s="98"/>
      <c r="D82" s="184"/>
      <c r="E82" s="185"/>
      <c r="F82" s="186"/>
      <c r="G82" s="187"/>
      <c r="H82" s="188"/>
      <c r="I82" s="186"/>
      <c r="J82" s="189"/>
    </row>
    <row r="83" spans="1:10" x14ac:dyDescent="0.25">
      <c r="A83" s="97"/>
      <c r="B83" s="97"/>
      <c r="C83" s="98"/>
      <c r="D83" s="184"/>
      <c r="E83" s="185"/>
      <c r="F83" s="186"/>
      <c r="G83" s="187"/>
      <c r="H83" s="188"/>
      <c r="I83" s="186"/>
      <c r="J83" s="189"/>
    </row>
    <row r="84" spans="1:10" x14ac:dyDescent="0.25">
      <c r="A84" s="190"/>
      <c r="B84" s="99"/>
      <c r="C84" s="100"/>
      <c r="D84" s="101"/>
      <c r="E84" s="102"/>
      <c r="F84" s="103"/>
      <c r="G84" s="103"/>
      <c r="H84" s="104"/>
      <c r="I84" s="103"/>
      <c r="J84" s="105"/>
    </row>
    <row r="85" spans="1:10" x14ac:dyDescent="0.25">
      <c r="A85" s="190"/>
      <c r="B85" s="99"/>
      <c r="C85" s="100"/>
      <c r="D85" s="106"/>
      <c r="E85" s="102"/>
      <c r="F85" s="103"/>
      <c r="G85" s="103"/>
      <c r="H85" s="104"/>
      <c r="I85" s="103"/>
      <c r="J85" s="105"/>
    </row>
    <row r="86" spans="1:10" x14ac:dyDescent="0.25">
      <c r="A86" s="190"/>
      <c r="B86" s="99"/>
      <c r="C86" s="100"/>
      <c r="D86" s="101"/>
      <c r="E86" s="102"/>
      <c r="F86" s="103"/>
      <c r="G86" s="103"/>
      <c r="H86" s="104"/>
      <c r="I86" s="103"/>
      <c r="J86" s="105"/>
    </row>
    <row r="87" spans="1:10" x14ac:dyDescent="0.25">
      <c r="A87" s="190"/>
      <c r="B87" s="99"/>
      <c r="C87" s="100"/>
      <c r="D87" s="101"/>
      <c r="E87" s="102"/>
      <c r="F87" s="103"/>
      <c r="G87" s="103"/>
      <c r="H87" s="104"/>
      <c r="I87" s="103"/>
      <c r="J87" s="105"/>
    </row>
    <row r="88" spans="1:10" x14ac:dyDescent="0.25">
      <c r="A88" s="190"/>
      <c r="B88" s="99"/>
      <c r="C88" s="100"/>
      <c r="D88" s="101"/>
      <c r="E88" s="102"/>
      <c r="F88" s="103"/>
      <c r="G88" s="103"/>
      <c r="H88" s="104"/>
      <c r="I88" s="103"/>
      <c r="J88" s="105"/>
    </row>
    <row r="89" spans="1:10" x14ac:dyDescent="0.25">
      <c r="A89" s="190"/>
      <c r="B89" s="99"/>
      <c r="C89" s="100"/>
      <c r="D89" s="101"/>
      <c r="E89" s="102"/>
      <c r="F89" s="103"/>
      <c r="G89" s="103"/>
      <c r="H89" s="104"/>
      <c r="I89" s="103"/>
      <c r="J89" s="105"/>
    </row>
    <row r="90" spans="1:10" x14ac:dyDescent="0.25">
      <c r="A90" s="97"/>
      <c r="B90" s="97"/>
      <c r="C90" s="192"/>
      <c r="D90" s="101"/>
      <c r="E90" s="102"/>
      <c r="F90" s="107"/>
      <c r="G90" s="107"/>
      <c r="H90" s="104"/>
      <c r="I90" s="107"/>
      <c r="J90" s="105"/>
    </row>
    <row r="91" spans="1:10" x14ac:dyDescent="0.25">
      <c r="A91" s="97"/>
      <c r="B91" s="97"/>
      <c r="C91" s="192"/>
      <c r="D91" s="97"/>
      <c r="E91" s="108"/>
      <c r="F91" s="107"/>
      <c r="G91" s="107"/>
      <c r="H91" s="104"/>
      <c r="I91" s="109"/>
      <c r="J91" s="105"/>
    </row>
    <row r="92" spans="1:10" x14ac:dyDescent="0.25">
      <c r="A92" s="88"/>
      <c r="B92" s="88"/>
      <c r="C92" s="89"/>
      <c r="D92" s="88"/>
      <c r="E92" s="90"/>
      <c r="F92" s="91"/>
      <c r="G92" s="91"/>
      <c r="H92" s="92"/>
      <c r="I92" s="91"/>
      <c r="J92" s="93"/>
    </row>
    <row r="93" spans="1:10" x14ac:dyDescent="0.25">
      <c r="A93" s="94"/>
      <c r="B93" s="95"/>
      <c r="C93" s="96"/>
      <c r="D93" s="95"/>
      <c r="E93" s="183"/>
      <c r="F93" s="183"/>
      <c r="G93" s="183"/>
      <c r="H93" s="183"/>
      <c r="I93" s="183"/>
      <c r="J93" s="183"/>
    </row>
    <row r="94" spans="1:10" x14ac:dyDescent="0.25">
      <c r="A94" s="97"/>
      <c r="B94" s="97"/>
      <c r="C94" s="98"/>
      <c r="D94" s="184"/>
      <c r="E94" s="185"/>
      <c r="F94" s="186"/>
      <c r="G94" s="187"/>
      <c r="H94" s="188"/>
      <c r="I94" s="186"/>
      <c r="J94" s="189"/>
    </row>
    <row r="95" spans="1:10" x14ac:dyDescent="0.25">
      <c r="A95" s="97"/>
      <c r="B95" s="97"/>
      <c r="C95" s="98"/>
      <c r="D95" s="184"/>
      <c r="E95" s="185"/>
      <c r="F95" s="186"/>
      <c r="G95" s="187"/>
      <c r="H95" s="188"/>
      <c r="I95" s="186"/>
      <c r="J95" s="189"/>
    </row>
    <row r="96" spans="1:10" x14ac:dyDescent="0.25">
      <c r="A96" s="190"/>
      <c r="B96" s="99"/>
      <c r="C96" s="100"/>
      <c r="D96" s="101"/>
      <c r="E96" s="102"/>
      <c r="F96" s="103"/>
      <c r="G96" s="103"/>
      <c r="H96" s="104"/>
      <c r="I96" s="103"/>
      <c r="J96" s="105"/>
    </row>
    <row r="97" spans="1:10" x14ac:dyDescent="0.25">
      <c r="A97" s="190"/>
      <c r="B97" s="99"/>
      <c r="C97" s="100"/>
      <c r="D97" s="106"/>
      <c r="E97" s="102"/>
      <c r="F97" s="103"/>
      <c r="G97" s="103"/>
      <c r="H97" s="104"/>
      <c r="I97" s="103"/>
      <c r="J97" s="105"/>
    </row>
    <row r="98" spans="1:10" x14ac:dyDescent="0.25">
      <c r="A98" s="190"/>
      <c r="B98" s="99"/>
      <c r="C98" s="100"/>
      <c r="D98" s="101"/>
      <c r="E98" s="102"/>
      <c r="F98" s="103"/>
      <c r="G98" s="103"/>
      <c r="H98" s="104"/>
      <c r="I98" s="103"/>
      <c r="J98" s="105"/>
    </row>
    <row r="99" spans="1:10" x14ac:dyDescent="0.25">
      <c r="A99" s="190"/>
      <c r="B99" s="99"/>
      <c r="C99" s="100"/>
      <c r="D99" s="101"/>
      <c r="E99" s="102"/>
      <c r="F99" s="103"/>
      <c r="G99" s="103"/>
      <c r="H99" s="104"/>
      <c r="I99" s="103"/>
      <c r="J99" s="105"/>
    </row>
    <row r="100" spans="1:10" x14ac:dyDescent="0.25">
      <c r="A100" s="190"/>
      <c r="B100" s="99"/>
      <c r="C100" s="100"/>
      <c r="D100" s="101"/>
      <c r="E100" s="102"/>
      <c r="F100" s="103"/>
      <c r="G100" s="103"/>
      <c r="H100" s="104"/>
      <c r="I100" s="103"/>
      <c r="J100" s="105"/>
    </row>
    <row r="101" spans="1:10" x14ac:dyDescent="0.25">
      <c r="A101" s="190"/>
      <c r="B101" s="99"/>
      <c r="C101" s="100"/>
      <c r="D101" s="101"/>
      <c r="E101" s="102"/>
      <c r="F101" s="103"/>
      <c r="G101" s="103"/>
      <c r="H101" s="104"/>
      <c r="I101" s="103"/>
      <c r="J101" s="105"/>
    </row>
    <row r="102" spans="1:10" x14ac:dyDescent="0.25">
      <c r="A102" s="97"/>
      <c r="B102" s="97"/>
      <c r="C102" s="192"/>
      <c r="D102" s="101"/>
      <c r="E102" s="102"/>
      <c r="F102" s="107"/>
      <c r="G102" s="107"/>
      <c r="H102" s="104"/>
      <c r="I102" s="107"/>
      <c r="J102" s="105"/>
    </row>
    <row r="103" spans="1:10" x14ac:dyDescent="0.25">
      <c r="A103" s="97"/>
      <c r="B103" s="97"/>
      <c r="C103" s="192"/>
      <c r="D103" s="97"/>
      <c r="E103" s="108"/>
      <c r="F103" s="107"/>
      <c r="G103" s="107"/>
      <c r="H103" s="104"/>
      <c r="I103" s="109"/>
      <c r="J103" s="105"/>
    </row>
    <row r="104" spans="1:10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</sheetData>
  <mergeCells count="95">
    <mergeCell ref="J94:J95"/>
    <mergeCell ref="A96:A101"/>
    <mergeCell ref="C102:C103"/>
    <mergeCell ref="J82:J83"/>
    <mergeCell ref="A84:A89"/>
    <mergeCell ref="C90:C91"/>
    <mergeCell ref="E93:J93"/>
    <mergeCell ref="D94:D95"/>
    <mergeCell ref="E94:E95"/>
    <mergeCell ref="F94:F95"/>
    <mergeCell ref="G94:G95"/>
    <mergeCell ref="H94:H95"/>
    <mergeCell ref="I94:I95"/>
    <mergeCell ref="J70:J71"/>
    <mergeCell ref="A72:A77"/>
    <mergeCell ref="D78:D79"/>
    <mergeCell ref="E81:J81"/>
    <mergeCell ref="D82:D83"/>
    <mergeCell ref="E82:E83"/>
    <mergeCell ref="F82:F83"/>
    <mergeCell ref="G82:G83"/>
    <mergeCell ref="H82:H83"/>
    <mergeCell ref="I82:I83"/>
    <mergeCell ref="D70:D71"/>
    <mergeCell ref="E70:E71"/>
    <mergeCell ref="F70:F71"/>
    <mergeCell ref="G70:G71"/>
    <mergeCell ref="H70:H71"/>
    <mergeCell ref="I70:I71"/>
    <mergeCell ref="I58:I59"/>
    <mergeCell ref="J58:J59"/>
    <mergeCell ref="A60:A65"/>
    <mergeCell ref="C66:C67"/>
    <mergeCell ref="D66:D67"/>
    <mergeCell ref="E69:J69"/>
    <mergeCell ref="J46:J47"/>
    <mergeCell ref="A48:A53"/>
    <mergeCell ref="C54:C55"/>
    <mergeCell ref="D54:D55"/>
    <mergeCell ref="E57:J57"/>
    <mergeCell ref="D58:D59"/>
    <mergeCell ref="E58:E59"/>
    <mergeCell ref="F58:F59"/>
    <mergeCell ref="G58:G59"/>
    <mergeCell ref="H58:H59"/>
    <mergeCell ref="D46:D47"/>
    <mergeCell ref="E46:E47"/>
    <mergeCell ref="F46:F47"/>
    <mergeCell ref="G46:G47"/>
    <mergeCell ref="H46:H47"/>
    <mergeCell ref="A24:A29"/>
    <mergeCell ref="C30:C31"/>
    <mergeCell ref="D30:D31"/>
    <mergeCell ref="E33:J33"/>
    <mergeCell ref="I46:I47"/>
    <mergeCell ref="I34:I35"/>
    <mergeCell ref="J34:J35"/>
    <mergeCell ref="A36:A41"/>
    <mergeCell ref="C42:C43"/>
    <mergeCell ref="D42:D43"/>
    <mergeCell ref="E45:J45"/>
    <mergeCell ref="D34:D35"/>
    <mergeCell ref="E34:E35"/>
    <mergeCell ref="F34:F35"/>
    <mergeCell ref="G34:G35"/>
    <mergeCell ref="H34:H35"/>
    <mergeCell ref="A12:A17"/>
    <mergeCell ref="C18:C19"/>
    <mergeCell ref="D18:D19"/>
    <mergeCell ref="E21:J21"/>
    <mergeCell ref="D22:D23"/>
    <mergeCell ref="E22:E23"/>
    <mergeCell ref="F22:F23"/>
    <mergeCell ref="G22:G23"/>
    <mergeCell ref="H22:H23"/>
    <mergeCell ref="I22:I23"/>
    <mergeCell ref="J22:J23"/>
    <mergeCell ref="E9:J9"/>
    <mergeCell ref="D10:D11"/>
    <mergeCell ref="E10:E11"/>
    <mergeCell ref="F10:F11"/>
    <mergeCell ref="G10:G11"/>
    <mergeCell ref="H10:H11"/>
    <mergeCell ref="I10:I11"/>
    <mergeCell ref="J10:J11"/>
    <mergeCell ref="B1:I1"/>
    <mergeCell ref="H2:I2"/>
    <mergeCell ref="E4:G4"/>
    <mergeCell ref="I4:J4"/>
    <mergeCell ref="C5:G5"/>
    <mergeCell ref="A6:B7"/>
    <mergeCell ref="C6:C7"/>
    <mergeCell ref="D6:F7"/>
    <mergeCell ref="G6:I6"/>
    <mergeCell ref="G7:I7"/>
  </mergeCells>
  <dataValidations count="7">
    <dataValidation type="list" allowBlank="1" showInputMessage="1" showErrorMessage="1" sqref="C5:G5">
      <formula1>BiljartclubsInDistrict</formula1>
    </dataValidation>
    <dataValidation type="list" allowBlank="1" showInputMessage="1" showErrorMessage="1" sqref="H5">
      <formula1>Biljartgroottes</formula1>
    </dataValidation>
    <dataValidation type="list" allowBlank="1" showInputMessage="1" showErrorMessage="1" sqref="I4:J4">
      <formula1>Speelwijzen</formula1>
    </dataValidation>
    <dataValidation type="list" allowBlank="1" showInputMessage="1" showErrorMessage="1" sqref="H4">
      <formula1>Categorieen</formula1>
    </dataValidation>
    <dataValidation type="list" allowBlank="1" showInputMessage="1" showErrorMessage="1" sqref="E4:G4">
      <formula1>SoortenCompetities</formula1>
    </dataValidation>
    <dataValidation type="list" allowBlank="1" showInputMessage="1" showErrorMessage="1" sqref="H2:I2">
      <formula1>DistrictenVlaanderen</formula1>
    </dataValidation>
    <dataValidation type="list" allowBlank="1" showInputMessage="1" showErrorMessage="1" sqref="C2">
      <formula1>Gewesten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Blad1</vt:lpstr>
      <vt:lpstr>LicNr1</vt:lpstr>
      <vt:lpstr>LicNr2</vt:lpstr>
      <vt:lpstr>LicNr3</vt:lpstr>
      <vt:lpstr>LicNr4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Rudy Meuleman</cp:lastModifiedBy>
  <cp:lastPrinted>2014-12-12T07:15:43Z</cp:lastPrinted>
  <dcterms:created xsi:type="dcterms:W3CDTF">2014-11-03T15:15:59Z</dcterms:created>
  <dcterms:modified xsi:type="dcterms:W3CDTF">2014-12-12T07:16:08Z</dcterms:modified>
</cp:coreProperties>
</file>