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DRIEBANDEN\5° KLASSE (18)\"/>
    </mc:Choice>
  </mc:AlternateContent>
  <xr:revisionPtr revIDLastSave="0" documentId="13_ncr:1_{3B260E17-FBB3-48EA-9ECF-DC35F9B164F7}" xr6:coauthVersionLast="47" xr6:coauthVersionMax="47" xr10:uidLastSave="{00000000-0000-0000-0000-000000000000}"/>
  <bookViews>
    <workbookView xWindow="-108" yWindow="-108" windowWidth="23256" windowHeight="13176" tabRatio="698" activeTab="1" xr2:uid="{00000000-000D-0000-FFFF-FFFF00000000}"/>
  </bookViews>
  <sheets>
    <sheet name="Ind.Uitsl." sheetId="61" r:id="rId1"/>
    <sheet name="Kal. DF" sheetId="62" r:id="rId2"/>
    <sheet name="CLUBS" sheetId="65" state="hidden" r:id="rId3"/>
    <sheet name="LEDEN" sheetId="50" r:id="rId4"/>
    <sheet name="GEMIDDELDES" sheetId="53" state="hidden" r:id="rId5"/>
  </sheets>
  <externalReferences>
    <externalReference r:id="rId6"/>
  </externalReferences>
  <definedNames>
    <definedName name="_xlnm._FilterDatabase" localSheetId="3" hidden="1">LEDEN!$B$1:$G$2</definedName>
    <definedName name="_xlnm.Print_Area" localSheetId="2">CLUBS!$B$2:$H$36</definedName>
    <definedName name="_xlnm.Print_Area" localSheetId="4">GEMIDDELDES!$B$2:$I$11</definedName>
    <definedName name="_xlnm.Print_Area" localSheetId="0">'Ind.Uitsl.'!$B$1:$J$166</definedName>
    <definedName name="_xlnm.Print_Area" localSheetId="1">'Kal. DF'!$B$2:$M$66</definedName>
    <definedName name="_xlnm.Print_Area" localSheetId="3">LEDEN!$B$1:$E$894</definedName>
    <definedName name="_xlnm.Print_Titles" localSheetId="0">'Ind.Uitsl.'!$1:$2</definedName>
    <definedName name="_xlnm.Print_Titles" localSheetId="3">LEDEN!$B:$E,LEDEN!$1:$2</definedName>
    <definedName name="Data" localSheetId="2">[1]LEDEN!#REF!</definedName>
    <definedName name="Data" localSheetId="1">[1]LEDEN!#REF!</definedName>
    <definedName name="Data">LEDEN!#REF!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6" i="61" l="1"/>
  <c r="J165" i="61"/>
  <c r="J164" i="61"/>
  <c r="J163" i="61"/>
  <c r="J162" i="61"/>
  <c r="J161" i="61"/>
  <c r="J160" i="61"/>
  <c r="J159" i="61"/>
  <c r="J158" i="61"/>
  <c r="J157" i="61"/>
  <c r="J156" i="61"/>
  <c r="J155" i="61"/>
  <c r="H166" i="61"/>
  <c r="H165" i="61"/>
  <c r="H164" i="61"/>
  <c r="H163" i="61"/>
  <c r="H162" i="61"/>
  <c r="H161" i="61"/>
  <c r="H160" i="61"/>
  <c r="H159" i="61"/>
  <c r="H158" i="61"/>
  <c r="H157" i="61"/>
  <c r="H156" i="61"/>
  <c r="H155" i="61"/>
  <c r="H142" i="61"/>
  <c r="I142" i="61" s="1"/>
  <c r="D142" i="61" s="1"/>
  <c r="F142" i="61"/>
  <c r="E142" i="61"/>
  <c r="I141" i="61"/>
  <c r="D141" i="61" s="1"/>
  <c r="G141" i="61"/>
  <c r="I140" i="61"/>
  <c r="G140" i="61"/>
  <c r="D140" i="61"/>
  <c r="I139" i="61"/>
  <c r="G139" i="61"/>
  <c r="D139" i="61"/>
  <c r="I138" i="61"/>
  <c r="D138" i="61" s="1"/>
  <c r="G138" i="61"/>
  <c r="G142" i="61" s="1"/>
  <c r="I137" i="61"/>
  <c r="H137" i="61"/>
  <c r="G137" i="61"/>
  <c r="F137" i="61"/>
  <c r="E137" i="61"/>
  <c r="D137" i="61"/>
  <c r="H135" i="61"/>
  <c r="I135" i="61" s="1"/>
  <c r="D135" i="61" s="1"/>
  <c r="F135" i="61"/>
  <c r="E135" i="61"/>
  <c r="I134" i="61"/>
  <c r="D134" i="61" s="1"/>
  <c r="G134" i="61"/>
  <c r="I133" i="61"/>
  <c r="G133" i="61"/>
  <c r="D133" i="61"/>
  <c r="I132" i="61"/>
  <c r="G132" i="61"/>
  <c r="D132" i="61"/>
  <c r="I131" i="61"/>
  <c r="D131" i="61" s="1"/>
  <c r="G131" i="61"/>
  <c r="G135" i="61" s="1"/>
  <c r="I130" i="61"/>
  <c r="H130" i="61"/>
  <c r="G130" i="61"/>
  <c r="F130" i="61"/>
  <c r="E130" i="61"/>
  <c r="D130" i="61"/>
  <c r="H128" i="61"/>
  <c r="I128" i="61" s="1"/>
  <c r="D128" i="61" s="1"/>
  <c r="F128" i="61"/>
  <c r="E128" i="61"/>
  <c r="I127" i="61"/>
  <c r="D127" i="61" s="1"/>
  <c r="G127" i="61"/>
  <c r="I126" i="61"/>
  <c r="G126" i="61"/>
  <c r="D126" i="61"/>
  <c r="I125" i="61"/>
  <c r="G125" i="61"/>
  <c r="D125" i="61"/>
  <c r="I124" i="61"/>
  <c r="D124" i="61" s="1"/>
  <c r="G124" i="61"/>
  <c r="G128" i="61" s="1"/>
  <c r="I123" i="61"/>
  <c r="H123" i="61"/>
  <c r="G123" i="61"/>
  <c r="F123" i="61"/>
  <c r="E123" i="61"/>
  <c r="D123" i="61"/>
  <c r="H121" i="61"/>
  <c r="I121" i="61" s="1"/>
  <c r="D121" i="61" s="1"/>
  <c r="F121" i="61"/>
  <c r="E121" i="61"/>
  <c r="I120" i="61"/>
  <c r="D120" i="61" s="1"/>
  <c r="G120" i="61"/>
  <c r="I119" i="61"/>
  <c r="G119" i="61"/>
  <c r="D119" i="61"/>
  <c r="I118" i="61"/>
  <c r="G118" i="61"/>
  <c r="D118" i="61"/>
  <c r="I117" i="61"/>
  <c r="D117" i="61" s="1"/>
  <c r="G117" i="61"/>
  <c r="G121" i="61" s="1"/>
  <c r="I116" i="61"/>
  <c r="H116" i="61"/>
  <c r="G116" i="61"/>
  <c r="F116" i="61"/>
  <c r="E116" i="61"/>
  <c r="D116" i="61"/>
  <c r="H114" i="61"/>
  <c r="I114" i="61" s="1"/>
  <c r="D114" i="61" s="1"/>
  <c r="F114" i="61"/>
  <c r="E114" i="61"/>
  <c r="I113" i="61"/>
  <c r="D113" i="61" s="1"/>
  <c r="G113" i="61"/>
  <c r="I112" i="61"/>
  <c r="G112" i="61"/>
  <c r="D112" i="61"/>
  <c r="I111" i="61"/>
  <c r="G111" i="61"/>
  <c r="D111" i="61"/>
  <c r="I110" i="61"/>
  <c r="D110" i="61" s="1"/>
  <c r="G110" i="61"/>
  <c r="G114" i="61" s="1"/>
  <c r="I109" i="61"/>
  <c r="H109" i="61"/>
  <c r="G109" i="61"/>
  <c r="F109" i="61"/>
  <c r="E109" i="61"/>
  <c r="D109" i="61"/>
  <c r="H107" i="61"/>
  <c r="I107" i="61" s="1"/>
  <c r="D107" i="61" s="1"/>
  <c r="F107" i="61"/>
  <c r="E107" i="61"/>
  <c r="I106" i="61"/>
  <c r="D106" i="61" s="1"/>
  <c r="G106" i="61"/>
  <c r="I105" i="61"/>
  <c r="G105" i="61"/>
  <c r="D105" i="61"/>
  <c r="I104" i="61"/>
  <c r="G104" i="61"/>
  <c r="D104" i="61"/>
  <c r="I103" i="61"/>
  <c r="D103" i="61" s="1"/>
  <c r="G103" i="61"/>
  <c r="G107" i="61" s="1"/>
  <c r="I102" i="61"/>
  <c r="H102" i="61"/>
  <c r="G102" i="61"/>
  <c r="F102" i="61"/>
  <c r="E102" i="61"/>
  <c r="D102" i="61"/>
  <c r="H100" i="61"/>
  <c r="I100" i="61" s="1"/>
  <c r="D100" i="61" s="1"/>
  <c r="F100" i="61"/>
  <c r="E100" i="61"/>
  <c r="I99" i="61"/>
  <c r="D99" i="61" s="1"/>
  <c r="G99" i="61"/>
  <c r="I98" i="61"/>
  <c r="G98" i="61"/>
  <c r="D98" i="61"/>
  <c r="I97" i="61"/>
  <c r="G97" i="61"/>
  <c r="D97" i="61"/>
  <c r="I96" i="61"/>
  <c r="D96" i="61" s="1"/>
  <c r="G96" i="61"/>
  <c r="G100" i="61" s="1"/>
  <c r="I95" i="61"/>
  <c r="H95" i="61"/>
  <c r="G95" i="61"/>
  <c r="F95" i="61"/>
  <c r="E95" i="61"/>
  <c r="D95" i="61"/>
  <c r="H93" i="61"/>
  <c r="I93" i="61" s="1"/>
  <c r="D93" i="61" s="1"/>
  <c r="F93" i="61"/>
  <c r="E93" i="61"/>
  <c r="I92" i="61"/>
  <c r="D92" i="61" s="1"/>
  <c r="G92" i="61"/>
  <c r="I91" i="61"/>
  <c r="G91" i="61"/>
  <c r="D91" i="61"/>
  <c r="I90" i="61"/>
  <c r="G90" i="61"/>
  <c r="D90" i="61"/>
  <c r="I89" i="61"/>
  <c r="D89" i="61" s="1"/>
  <c r="G89" i="61"/>
  <c r="G93" i="61" s="1"/>
  <c r="I88" i="61"/>
  <c r="H88" i="61"/>
  <c r="G88" i="61"/>
  <c r="F88" i="61"/>
  <c r="E88" i="61"/>
  <c r="D88" i="61"/>
  <c r="H86" i="61"/>
  <c r="I86" i="61" s="1"/>
  <c r="D86" i="61" s="1"/>
  <c r="F86" i="61"/>
  <c r="E86" i="61"/>
  <c r="I85" i="61"/>
  <c r="G85" i="61"/>
  <c r="D85" i="61"/>
  <c r="I84" i="61"/>
  <c r="G84" i="61"/>
  <c r="D84" i="61"/>
  <c r="I83" i="61"/>
  <c r="D83" i="61" s="1"/>
  <c r="G83" i="61"/>
  <c r="I82" i="61"/>
  <c r="D82" i="61" s="1"/>
  <c r="G82" i="61"/>
  <c r="G86" i="61" s="1"/>
  <c r="I81" i="61"/>
  <c r="H81" i="61"/>
  <c r="G81" i="61"/>
  <c r="F81" i="61"/>
  <c r="E81" i="61"/>
  <c r="D81" i="61"/>
  <c r="H79" i="61"/>
  <c r="I79" i="61" s="1"/>
  <c r="D79" i="61" s="1"/>
  <c r="F79" i="61"/>
  <c r="E79" i="61"/>
  <c r="I78" i="61"/>
  <c r="D78" i="61" s="1"/>
  <c r="G78" i="61"/>
  <c r="I77" i="61"/>
  <c r="G77" i="61"/>
  <c r="D77" i="61"/>
  <c r="I76" i="61"/>
  <c r="G76" i="61"/>
  <c r="D76" i="61"/>
  <c r="I75" i="61"/>
  <c r="D75" i="61" s="1"/>
  <c r="G75" i="61"/>
  <c r="G79" i="61" s="1"/>
  <c r="I74" i="61"/>
  <c r="H74" i="61"/>
  <c r="G74" i="61"/>
  <c r="F74" i="61"/>
  <c r="E74" i="61"/>
  <c r="D74" i="61"/>
  <c r="H72" i="61"/>
  <c r="I72" i="61" s="1"/>
  <c r="D72" i="61" s="1"/>
  <c r="F72" i="61"/>
  <c r="E72" i="61"/>
  <c r="I71" i="61"/>
  <c r="D71" i="61" s="1"/>
  <c r="G71" i="61"/>
  <c r="I70" i="61"/>
  <c r="G70" i="61"/>
  <c r="D70" i="61"/>
  <c r="I69" i="61"/>
  <c r="G69" i="61"/>
  <c r="G72" i="61" s="1"/>
  <c r="D69" i="61"/>
  <c r="I68" i="61"/>
  <c r="D68" i="61" s="1"/>
  <c r="G68" i="61"/>
  <c r="I67" i="61"/>
  <c r="H67" i="61"/>
  <c r="G67" i="61"/>
  <c r="F67" i="61"/>
  <c r="E67" i="61"/>
  <c r="D67" i="61"/>
  <c r="H65" i="61"/>
  <c r="I65" i="61" s="1"/>
  <c r="D65" i="61" s="1"/>
  <c r="F65" i="61"/>
  <c r="E65" i="61"/>
  <c r="I64" i="61"/>
  <c r="D64" i="61" s="1"/>
  <c r="G64" i="61"/>
  <c r="I63" i="61"/>
  <c r="G63" i="61"/>
  <c r="D63" i="61"/>
  <c r="I62" i="61"/>
  <c r="G62" i="61"/>
  <c r="G65" i="61" s="1"/>
  <c r="D62" i="61"/>
  <c r="I61" i="61"/>
  <c r="D61" i="61" s="1"/>
  <c r="G61" i="61"/>
  <c r="I60" i="61"/>
  <c r="H60" i="61"/>
  <c r="G60" i="61"/>
  <c r="F60" i="61"/>
  <c r="E60" i="61"/>
  <c r="D60" i="61"/>
  <c r="H58" i="61"/>
  <c r="F58" i="61"/>
  <c r="E58" i="61"/>
  <c r="I57" i="61"/>
  <c r="D57" i="61" s="1"/>
  <c r="I56" i="61"/>
  <c r="D56" i="61"/>
  <c r="I55" i="61"/>
  <c r="G58" i="61"/>
  <c r="D55" i="61"/>
  <c r="I54" i="61"/>
  <c r="D54" i="61" s="1"/>
  <c r="I53" i="61"/>
  <c r="H53" i="61"/>
  <c r="G53" i="61"/>
  <c r="F53" i="61"/>
  <c r="E53" i="61"/>
  <c r="D53" i="61"/>
  <c r="H51" i="61"/>
  <c r="I51" i="61" s="1"/>
  <c r="D51" i="61" s="1"/>
  <c r="F51" i="61"/>
  <c r="E51" i="61"/>
  <c r="I50" i="61"/>
  <c r="D50" i="61" s="1"/>
  <c r="I49" i="61"/>
  <c r="D49" i="61" s="1"/>
  <c r="I48" i="61"/>
  <c r="G51" i="61"/>
  <c r="D48" i="61"/>
  <c r="I47" i="61"/>
  <c r="D47" i="61" s="1"/>
  <c r="I46" i="61"/>
  <c r="H46" i="61"/>
  <c r="G46" i="61"/>
  <c r="F46" i="61"/>
  <c r="E46" i="61"/>
  <c r="D46" i="61"/>
  <c r="H44" i="61"/>
  <c r="I44" i="61" s="1"/>
  <c r="D44" i="61" s="1"/>
  <c r="F44" i="61"/>
  <c r="E44" i="61"/>
  <c r="I43" i="61"/>
  <c r="D43" i="61" s="1"/>
  <c r="I42" i="61"/>
  <c r="D42" i="61" s="1"/>
  <c r="I41" i="61"/>
  <c r="G44" i="61"/>
  <c r="D41" i="61"/>
  <c r="I40" i="61"/>
  <c r="D40" i="61" s="1"/>
  <c r="I39" i="61"/>
  <c r="H39" i="61"/>
  <c r="G39" i="61"/>
  <c r="F39" i="61"/>
  <c r="E39" i="61"/>
  <c r="D39" i="61"/>
  <c r="H37" i="61"/>
  <c r="F37" i="61"/>
  <c r="E37" i="61"/>
  <c r="I36" i="61"/>
  <c r="D36" i="61" s="1"/>
  <c r="I35" i="61"/>
  <c r="D35" i="61"/>
  <c r="I34" i="61"/>
  <c r="D34" i="61" s="1"/>
  <c r="I33" i="61"/>
  <c r="D33" i="61" s="1"/>
  <c r="G37" i="61"/>
  <c r="I32" i="61"/>
  <c r="H32" i="61"/>
  <c r="G32" i="61"/>
  <c r="F32" i="61"/>
  <c r="E32" i="61"/>
  <c r="D32" i="61"/>
  <c r="H30" i="61"/>
  <c r="F30" i="61"/>
  <c r="E30" i="61"/>
  <c r="I29" i="61"/>
  <c r="D29" i="61" s="1"/>
  <c r="I28" i="61"/>
  <c r="D28" i="61"/>
  <c r="I27" i="61"/>
  <c r="D27" i="61"/>
  <c r="I26" i="61"/>
  <c r="D26" i="61" s="1"/>
  <c r="G30" i="61"/>
  <c r="I25" i="61"/>
  <c r="H25" i="61"/>
  <c r="G25" i="61"/>
  <c r="F25" i="61"/>
  <c r="E25" i="61"/>
  <c r="D25" i="61"/>
  <c r="H23" i="61"/>
  <c r="F23" i="61"/>
  <c r="E23" i="61"/>
  <c r="I22" i="61"/>
  <c r="D22" i="61" s="1"/>
  <c r="I21" i="61"/>
  <c r="D21" i="61"/>
  <c r="I20" i="61"/>
  <c r="D20" i="61"/>
  <c r="I19" i="61"/>
  <c r="D19" i="61" s="1"/>
  <c r="G23" i="61"/>
  <c r="I18" i="61"/>
  <c r="H18" i="61"/>
  <c r="G18" i="61"/>
  <c r="F18" i="61"/>
  <c r="E18" i="61"/>
  <c r="D18" i="61"/>
  <c r="H16" i="61"/>
  <c r="I16" i="61" s="1"/>
  <c r="D16" i="61" s="1"/>
  <c r="F16" i="61"/>
  <c r="E16" i="61"/>
  <c r="I15" i="61"/>
  <c r="D15" i="61" s="1"/>
  <c r="I14" i="61"/>
  <c r="D14" i="61" s="1"/>
  <c r="I13" i="61"/>
  <c r="D13" i="61"/>
  <c r="I12" i="61"/>
  <c r="D12" i="61" s="1"/>
  <c r="G16" i="61"/>
  <c r="I11" i="61"/>
  <c r="H11" i="61"/>
  <c r="G11" i="61"/>
  <c r="F11" i="61"/>
  <c r="E11" i="61"/>
  <c r="D11" i="61"/>
  <c r="I8" i="61"/>
  <c r="D8" i="61" s="1"/>
  <c r="I7" i="61"/>
  <c r="I6" i="61"/>
  <c r="D6" i="61" s="1"/>
  <c r="I5" i="61"/>
  <c r="D5" i="61" s="1"/>
  <c r="D7" i="61"/>
  <c r="B7" i="62"/>
  <c r="G31" i="65"/>
  <c r="G30" i="65"/>
  <c r="G29" i="65"/>
  <c r="G28" i="65"/>
  <c r="G26" i="65"/>
  <c r="G25" i="65"/>
  <c r="G24" i="65"/>
  <c r="G23" i="65"/>
  <c r="G21" i="65"/>
  <c r="G20" i="65"/>
  <c r="G19" i="65"/>
  <c r="G18" i="65"/>
  <c r="G17" i="65"/>
  <c r="G16" i="65"/>
  <c r="G15" i="65"/>
  <c r="G14" i="65"/>
  <c r="G10" i="65"/>
  <c r="C141" i="61"/>
  <c r="C140" i="61"/>
  <c r="C139" i="61"/>
  <c r="C138" i="61"/>
  <c r="C134" i="61"/>
  <c r="C133" i="61"/>
  <c r="C132" i="61"/>
  <c r="C131" i="61"/>
  <c r="C127" i="61"/>
  <c r="C126" i="61"/>
  <c r="C125" i="61"/>
  <c r="C124" i="61"/>
  <c r="C120" i="61"/>
  <c r="C119" i="61"/>
  <c r="C118" i="61"/>
  <c r="C117" i="61"/>
  <c r="C113" i="61"/>
  <c r="C112" i="61"/>
  <c r="C111" i="61"/>
  <c r="C110" i="61"/>
  <c r="C106" i="61"/>
  <c r="C105" i="61"/>
  <c r="C104" i="61"/>
  <c r="C103" i="61"/>
  <c r="C99" i="61"/>
  <c r="C98" i="61"/>
  <c r="C97" i="61"/>
  <c r="C96" i="61"/>
  <c r="C92" i="61"/>
  <c r="C91" i="61"/>
  <c r="C90" i="61"/>
  <c r="C89" i="61"/>
  <c r="C85" i="61"/>
  <c r="C84" i="61"/>
  <c r="C83" i="61"/>
  <c r="C82" i="61"/>
  <c r="C78" i="61"/>
  <c r="C77" i="61"/>
  <c r="C76" i="61"/>
  <c r="C75" i="61"/>
  <c r="C71" i="61"/>
  <c r="C70" i="61"/>
  <c r="C69" i="61"/>
  <c r="C68" i="61"/>
  <c r="C64" i="61"/>
  <c r="C63" i="61"/>
  <c r="C62" i="61"/>
  <c r="C61" i="61"/>
  <c r="C57" i="61"/>
  <c r="C56" i="61"/>
  <c r="C55" i="61"/>
  <c r="C54" i="61"/>
  <c r="C50" i="61"/>
  <c r="C49" i="61"/>
  <c r="C48" i="61"/>
  <c r="C47" i="61"/>
  <c r="C43" i="61"/>
  <c r="C42" i="61"/>
  <c r="C41" i="61"/>
  <c r="C40" i="61"/>
  <c r="C36" i="61"/>
  <c r="C35" i="61"/>
  <c r="C34" i="61"/>
  <c r="C33" i="61"/>
  <c r="C29" i="61"/>
  <c r="C28" i="61"/>
  <c r="C27" i="61"/>
  <c r="C26" i="61"/>
  <c r="C22" i="61"/>
  <c r="C21" i="61"/>
  <c r="C20" i="61"/>
  <c r="C19" i="61"/>
  <c r="C15" i="61"/>
  <c r="C14" i="61"/>
  <c r="C13" i="61"/>
  <c r="C12" i="61"/>
  <c r="C8" i="61"/>
  <c r="C7" i="61"/>
  <c r="C6" i="61"/>
  <c r="C5" i="61"/>
  <c r="I58" i="61" l="1"/>
  <c r="D58" i="61" s="1"/>
  <c r="I37" i="61"/>
  <c r="D37" i="61" s="1"/>
  <c r="I30" i="61"/>
  <c r="D30" i="61" s="1"/>
  <c r="I23" i="61"/>
  <c r="D23" i="61" s="1"/>
  <c r="E44" i="62"/>
  <c r="E45" i="62"/>
  <c r="E46" i="62"/>
  <c r="E43" i="62"/>
  <c r="C44" i="62"/>
  <c r="C45" i="62"/>
  <c r="C46" i="62"/>
  <c r="C43" i="62"/>
  <c r="C19" i="62"/>
  <c r="D19" i="62"/>
  <c r="E19" i="62"/>
  <c r="C20" i="62"/>
  <c r="D20" i="62"/>
  <c r="E20" i="62"/>
  <c r="C21" i="62"/>
  <c r="D21" i="62"/>
  <c r="E21" i="62"/>
  <c r="C22" i="62"/>
  <c r="D22" i="62"/>
  <c r="E22" i="62"/>
  <c r="C23" i="62"/>
  <c r="D23" i="62"/>
  <c r="E23" i="62"/>
  <c r="C24" i="62"/>
  <c r="D24" i="62"/>
  <c r="E24" i="62"/>
  <c r="C25" i="62"/>
  <c r="D25" i="62"/>
  <c r="E25" i="62"/>
  <c r="C26" i="62"/>
  <c r="D26" i="62"/>
  <c r="E26" i="62"/>
  <c r="C27" i="62"/>
  <c r="D27" i="62"/>
  <c r="E27" i="62"/>
  <c r="C28" i="62"/>
  <c r="D28" i="62"/>
  <c r="E28" i="62"/>
  <c r="C29" i="62"/>
  <c r="D29" i="62"/>
  <c r="E29" i="62"/>
  <c r="C30" i="62"/>
  <c r="D30" i="62"/>
  <c r="E30" i="62"/>
  <c r="C31" i="62"/>
  <c r="D31" i="62"/>
  <c r="E31" i="62"/>
  <c r="C32" i="62"/>
  <c r="D32" i="62"/>
  <c r="E32" i="62"/>
  <c r="C33" i="62"/>
  <c r="D33" i="62"/>
  <c r="E33" i="62"/>
  <c r="C34" i="62"/>
  <c r="D34" i="62"/>
  <c r="E34" i="62"/>
  <c r="C35" i="62"/>
  <c r="D35" i="62"/>
  <c r="E35" i="62"/>
  <c r="C36" i="62"/>
  <c r="D36" i="62"/>
  <c r="E36" i="62"/>
  <c r="C37" i="62"/>
  <c r="D37" i="62"/>
  <c r="E37" i="62"/>
  <c r="E18" i="62"/>
  <c r="D18" i="62"/>
  <c r="C18" i="62"/>
  <c r="C155" i="61"/>
  <c r="D155" i="61"/>
  <c r="C156" i="61"/>
  <c r="D156" i="61"/>
  <c r="C157" i="61"/>
  <c r="D157" i="61"/>
  <c r="C158" i="61"/>
  <c r="D158" i="61"/>
  <c r="C159" i="61"/>
  <c r="D159" i="61"/>
  <c r="C160" i="61"/>
  <c r="D160" i="61"/>
  <c r="C161" i="61"/>
  <c r="D161" i="61"/>
  <c r="C162" i="61"/>
  <c r="D162" i="61"/>
  <c r="C163" i="61"/>
  <c r="D163" i="61"/>
  <c r="C164" i="61"/>
  <c r="D164" i="61"/>
  <c r="C165" i="61"/>
  <c r="D165" i="61"/>
  <c r="C166" i="61"/>
  <c r="D166" i="61"/>
  <c r="L155" i="61"/>
  <c r="L156" i="61"/>
  <c r="L157" i="61"/>
  <c r="L158" i="61"/>
  <c r="L159" i="61"/>
  <c r="L160" i="61"/>
  <c r="L161" i="61"/>
  <c r="L162" i="61"/>
  <c r="L163" i="61"/>
  <c r="L164" i="61"/>
  <c r="L165" i="61"/>
  <c r="L166" i="61"/>
  <c r="J142" i="61"/>
  <c r="L137" i="61"/>
  <c r="J137" i="61"/>
  <c r="C137" i="61"/>
  <c r="J135" i="61"/>
  <c r="L130" i="61"/>
  <c r="J130" i="61"/>
  <c r="C130" i="61"/>
  <c r="J128" i="61"/>
  <c r="L123" i="61"/>
  <c r="J123" i="61"/>
  <c r="C123" i="61"/>
  <c r="J121" i="61"/>
  <c r="L116" i="61"/>
  <c r="J116" i="61"/>
  <c r="C116" i="61"/>
  <c r="J114" i="61"/>
  <c r="L109" i="61"/>
  <c r="J109" i="61"/>
  <c r="C109" i="61"/>
  <c r="J107" i="61"/>
  <c r="L102" i="61"/>
  <c r="J102" i="61"/>
  <c r="C102" i="61"/>
  <c r="J100" i="61"/>
  <c r="L95" i="61"/>
  <c r="J95" i="61"/>
  <c r="C95" i="61"/>
  <c r="J93" i="61"/>
  <c r="L88" i="61"/>
  <c r="J88" i="61"/>
  <c r="C88" i="61"/>
  <c r="J86" i="61"/>
  <c r="L81" i="61"/>
  <c r="J81" i="61"/>
  <c r="C81" i="61"/>
  <c r="J79" i="61"/>
  <c r="L74" i="61"/>
  <c r="J74" i="61"/>
  <c r="C74" i="61"/>
  <c r="J72" i="61"/>
  <c r="L67" i="61"/>
  <c r="J67" i="61"/>
  <c r="C67" i="61"/>
  <c r="J65" i="61"/>
  <c r="L60" i="61"/>
  <c r="J60" i="61"/>
  <c r="C60" i="61"/>
  <c r="J58" i="61"/>
  <c r="L53" i="61"/>
  <c r="J53" i="61"/>
  <c r="C53" i="61"/>
  <c r="J51" i="61"/>
  <c r="L46" i="61"/>
  <c r="J46" i="61"/>
  <c r="C46" i="61"/>
  <c r="J44" i="61"/>
  <c r="L39" i="61"/>
  <c r="J39" i="61"/>
  <c r="C39" i="61"/>
  <c r="J37" i="61"/>
  <c r="L32" i="61"/>
  <c r="J32" i="61"/>
  <c r="C32" i="61"/>
  <c r="J30" i="61"/>
  <c r="L25" i="61"/>
  <c r="J25" i="61"/>
  <c r="C25" i="61"/>
  <c r="J23" i="61"/>
  <c r="L18" i="61"/>
  <c r="J18" i="61"/>
  <c r="C18" i="61"/>
  <c r="J16" i="61"/>
  <c r="L11" i="61"/>
  <c r="J11" i="61"/>
  <c r="C11" i="61"/>
  <c r="L4" i="61"/>
  <c r="D4" i="61"/>
  <c r="C4" i="61"/>
  <c r="F45" i="62" l="1"/>
  <c r="F44" i="62"/>
  <c r="J12" i="62" l="1"/>
  <c r="L37" i="62" l="1"/>
  <c r="J37" i="62"/>
  <c r="K37" i="62" s="1"/>
  <c r="I37" i="62"/>
  <c r="H37" i="62"/>
  <c r="L36" i="62"/>
  <c r="J36" i="62"/>
  <c r="K36" i="62" s="1"/>
  <c r="I36" i="62"/>
  <c r="H36" i="62"/>
  <c r="L35" i="62"/>
  <c r="J35" i="62"/>
  <c r="K35" i="62" s="1"/>
  <c r="I35" i="62"/>
  <c r="H35" i="62"/>
  <c r="L34" i="62"/>
  <c r="J34" i="62"/>
  <c r="K34" i="62" s="1"/>
  <c r="I34" i="62"/>
  <c r="H34" i="62"/>
  <c r="L33" i="62"/>
  <c r="J33" i="62"/>
  <c r="K33" i="62" s="1"/>
  <c r="I33" i="62"/>
  <c r="H33" i="62"/>
  <c r="L32" i="62"/>
  <c r="J32" i="62"/>
  <c r="K32" i="62" s="1"/>
  <c r="I32" i="62"/>
  <c r="H32" i="62"/>
  <c r="L31" i="62"/>
  <c r="J31" i="62"/>
  <c r="K31" i="62" s="1"/>
  <c r="I31" i="62"/>
  <c r="H31" i="62"/>
  <c r="L30" i="62"/>
  <c r="J30" i="62"/>
  <c r="K30" i="62" s="1"/>
  <c r="I30" i="62"/>
  <c r="H30" i="62"/>
  <c r="I166" i="61"/>
  <c r="I165" i="61"/>
  <c r="I164" i="61"/>
  <c r="I163" i="61"/>
  <c r="I162" i="61"/>
  <c r="I161" i="61"/>
  <c r="I160" i="61"/>
  <c r="I159" i="61"/>
  <c r="I156" i="61"/>
  <c r="I155" i="61"/>
  <c r="E166" i="61"/>
  <c r="E165" i="61"/>
  <c r="E164" i="61"/>
  <c r="E163" i="61"/>
  <c r="E162" i="61"/>
  <c r="E161" i="61"/>
  <c r="E160" i="61"/>
  <c r="E159" i="61"/>
  <c r="E156" i="61"/>
  <c r="E155" i="61"/>
  <c r="D48" i="62"/>
  <c r="F9" i="62" s="1"/>
  <c r="B12" i="62"/>
  <c r="F50" i="62" l="1"/>
  <c r="J50" i="62"/>
  <c r="M32" i="62" s="1"/>
  <c r="G162" i="61"/>
  <c r="G156" i="61"/>
  <c r="G155" i="61"/>
  <c r="B166" i="61"/>
  <c r="B165" i="61"/>
  <c r="B164" i="61"/>
  <c r="B163" i="61"/>
  <c r="B162" i="61"/>
  <c r="B161" i="61"/>
  <c r="B160" i="61"/>
  <c r="B159" i="61"/>
  <c r="B158" i="61"/>
  <c r="B157" i="61"/>
  <c r="B156" i="61"/>
  <c r="B155" i="61"/>
  <c r="B154" i="61"/>
  <c r="B153" i="61"/>
  <c r="B152" i="61"/>
  <c r="B151" i="61"/>
  <c r="B150" i="61"/>
  <c r="B149" i="61"/>
  <c r="B148" i="61"/>
  <c r="B147" i="61"/>
  <c r="I158" i="61"/>
  <c r="E158" i="61"/>
  <c r="I157" i="61"/>
  <c r="E157" i="61"/>
  <c r="I154" i="61"/>
  <c r="G154" i="61"/>
  <c r="E154" i="61"/>
  <c r="I153" i="61"/>
  <c r="E153" i="61"/>
  <c r="I152" i="61"/>
  <c r="G152" i="61"/>
  <c r="E152" i="61"/>
  <c r="I151" i="61"/>
  <c r="G151" i="61"/>
  <c r="E151" i="61"/>
  <c r="I150" i="61"/>
  <c r="E150" i="61"/>
  <c r="I149" i="61"/>
  <c r="E149" i="61"/>
  <c r="I148" i="61"/>
  <c r="E148" i="61"/>
  <c r="J4" i="61"/>
  <c r="I4" i="61"/>
  <c r="H4" i="61"/>
  <c r="G4" i="61"/>
  <c r="E4" i="61"/>
  <c r="F4" i="61"/>
  <c r="E2" i="61"/>
  <c r="J9" i="61"/>
  <c r="I147" i="61" s="1"/>
  <c r="H9" i="61"/>
  <c r="F9" i="61"/>
  <c r="E9" i="61"/>
  <c r="E147" i="61" s="1"/>
  <c r="D154" i="61" l="1"/>
  <c r="L154" i="61"/>
  <c r="C154" i="61"/>
  <c r="D153" i="61"/>
  <c r="L153" i="61"/>
  <c r="C153" i="61"/>
  <c r="D152" i="61"/>
  <c r="L152" i="61"/>
  <c r="C152" i="61"/>
  <c r="L151" i="61"/>
  <c r="C151" i="61"/>
  <c r="D151" i="61"/>
  <c r="L150" i="61"/>
  <c r="C150" i="61"/>
  <c r="D150" i="61"/>
  <c r="C149" i="61"/>
  <c r="L149" i="61"/>
  <c r="D149" i="61"/>
  <c r="C148" i="61"/>
  <c r="D148" i="61"/>
  <c r="L148" i="61"/>
  <c r="G147" i="61"/>
  <c r="M34" i="62"/>
  <c r="M35" i="62"/>
  <c r="M37" i="62"/>
  <c r="M31" i="62"/>
  <c r="M36" i="62"/>
  <c r="M33" i="62"/>
  <c r="M30" i="62"/>
  <c r="C147" i="61"/>
  <c r="L147" i="61"/>
  <c r="D147" i="61"/>
  <c r="G165" i="61"/>
  <c r="G161" i="61"/>
  <c r="L29" i="62"/>
  <c r="L23" i="62"/>
  <c r="L20" i="62"/>
  <c r="I23" i="62"/>
  <c r="I20" i="62"/>
  <c r="J29" i="62"/>
  <c r="K29" i="62" s="1"/>
  <c r="M29" i="62" s="1"/>
  <c r="J28" i="62"/>
  <c r="K28" i="62" s="1"/>
  <c r="M28" i="62" s="1"/>
  <c r="J27" i="62"/>
  <c r="K27" i="62" s="1"/>
  <c r="M27" i="62" s="1"/>
  <c r="J26" i="62"/>
  <c r="K26" i="62" s="1"/>
  <c r="M26" i="62" s="1"/>
  <c r="J25" i="62"/>
  <c r="K25" i="62" s="1"/>
  <c r="M25" i="62" s="1"/>
  <c r="J24" i="62"/>
  <c r="K24" i="62" s="1"/>
  <c r="M24" i="62" s="1"/>
  <c r="J23" i="62"/>
  <c r="K23" i="62" s="1"/>
  <c r="M23" i="62" s="1"/>
  <c r="J22" i="62"/>
  <c r="K22" i="62" s="1"/>
  <c r="M22" i="62" s="1"/>
  <c r="J21" i="62"/>
  <c r="J20" i="62"/>
  <c r="J19" i="62"/>
  <c r="I28" i="62"/>
  <c r="I27" i="62"/>
  <c r="I26" i="62"/>
  <c r="I24" i="62"/>
  <c r="I21" i="62"/>
  <c r="I29" i="62"/>
  <c r="H29" i="62"/>
  <c r="H28" i="62"/>
  <c r="H27" i="62"/>
  <c r="H26" i="62"/>
  <c r="H25" i="62"/>
  <c r="H24" i="62"/>
  <c r="H23" i="62"/>
  <c r="H22" i="62"/>
  <c r="H21" i="62"/>
  <c r="H20" i="62"/>
  <c r="H19" i="62"/>
  <c r="L28" i="62"/>
  <c r="L27" i="62"/>
  <c r="L26" i="62"/>
  <c r="L25" i="62"/>
  <c r="L24" i="62"/>
  <c r="L22" i="62"/>
  <c r="L21" i="62"/>
  <c r="L19" i="62"/>
  <c r="I25" i="62"/>
  <c r="I22" i="62"/>
  <c r="I19" i="62"/>
  <c r="G150" i="61"/>
  <c r="G153" i="61"/>
  <c r="G158" i="61"/>
  <c r="G157" i="61"/>
  <c r="G159" i="61"/>
  <c r="G163" i="61"/>
  <c r="G166" i="61"/>
  <c r="G160" i="61"/>
  <c r="G164" i="61"/>
  <c r="L18" i="62"/>
  <c r="H18" i="62"/>
  <c r="J18" i="62"/>
  <c r="G148" i="61"/>
  <c r="G149" i="61"/>
  <c r="H149" i="61" s="1"/>
  <c r="J149" i="61" s="1"/>
  <c r="F148" i="61"/>
  <c r="F152" i="61"/>
  <c r="H152" i="61" s="1"/>
  <c r="J152" i="61" s="1"/>
  <c r="F158" i="61"/>
  <c r="F151" i="61"/>
  <c r="H151" i="61" s="1"/>
  <c r="J151" i="61" s="1"/>
  <c r="F154" i="61"/>
  <c r="H154" i="61" s="1"/>
  <c r="J154" i="61" s="1"/>
  <c r="F155" i="61"/>
  <c r="F160" i="61"/>
  <c r="F149" i="61"/>
  <c r="F157" i="61"/>
  <c r="F161" i="61"/>
  <c r="F164" i="61"/>
  <c r="F150" i="61"/>
  <c r="F153" i="61"/>
  <c r="F156" i="61"/>
  <c r="F159" i="61"/>
  <c r="F162" i="61"/>
  <c r="F165" i="61"/>
  <c r="F166" i="61"/>
  <c r="F163" i="61"/>
  <c r="G9" i="61"/>
  <c r="I9" i="61" s="1"/>
  <c r="D9" i="61" s="1"/>
  <c r="I5" i="53"/>
  <c r="H5" i="53"/>
  <c r="F5" i="53"/>
  <c r="E5" i="53"/>
  <c r="K21" i="62" l="1"/>
  <c r="M21" i="62" s="1"/>
  <c r="K20" i="62"/>
  <c r="M20" i="62" s="1"/>
  <c r="K19" i="62"/>
  <c r="M19" i="62" s="1"/>
  <c r="H153" i="61"/>
  <c r="J153" i="61" s="1"/>
  <c r="H150" i="61"/>
  <c r="J150" i="61" s="1"/>
  <c r="H148" i="61"/>
  <c r="J148" i="61" s="1"/>
  <c r="F147" i="61"/>
  <c r="H147" i="61" s="1"/>
  <c r="J147" i="61" s="1"/>
  <c r="H10" i="53"/>
  <c r="I9" i="53"/>
  <c r="H9" i="53"/>
  <c r="I8" i="53"/>
  <c r="H8" i="53"/>
  <c r="I7" i="53"/>
  <c r="H7" i="53"/>
  <c r="I6" i="53"/>
  <c r="H6" i="53"/>
  <c r="F6" i="53"/>
  <c r="F7" i="53"/>
  <c r="F8" i="53"/>
  <c r="F9" i="53"/>
  <c r="E6" i="53"/>
  <c r="E7" i="53"/>
  <c r="E8" i="53"/>
  <c r="E9" i="53"/>
  <c r="E10" i="53"/>
  <c r="I18" i="62" l="1"/>
  <c r="K18" i="62" s="1"/>
  <c r="M18" i="62" s="1"/>
  <c r="J51" i="62"/>
  <c r="G2" i="61"/>
  <c r="J52" i="62"/>
  <c r="I2" i="61"/>
  <c r="F52" i="62"/>
  <c r="F51" i="62"/>
</calcChain>
</file>

<file path=xl/sharedStrings.xml><?xml version="1.0" encoding="utf-8"?>
<sst xmlns="http://schemas.openxmlformats.org/spreadsheetml/2006/main" count="3903" uniqueCount="1233">
  <si>
    <t>DEELNEMERS</t>
  </si>
  <si>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</si>
  <si>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</si>
  <si>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</si>
  <si>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</si>
  <si>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</si>
  <si>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</si>
  <si>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</si>
  <si>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</si>
  <si>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</si>
  <si>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</si>
  <si>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</si>
  <si>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</si>
  <si>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</si>
  <si>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</si>
  <si>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</si>
  <si>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</si>
  <si>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</si>
  <si>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</si>
  <si>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</si>
  <si>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</si>
  <si>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</si>
  <si>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</si>
  <si>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</si>
  <si>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</si>
  <si>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</si>
  <si>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</si>
  <si>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</si>
  <si>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</si>
  <si>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</si>
  <si>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</si>
  <si>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</si>
  <si>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</si>
  <si>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</si>
  <si>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</si>
  <si>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</si>
  <si>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</si>
  <si>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</si>
  <si>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</si>
  <si>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</si>
  <si>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</si>
  <si>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</si>
  <si>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</si>
  <si>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</si>
  <si>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</si>
  <si>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</si>
  <si>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</si>
  <si>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</si>
  <si>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</si>
  <si>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</si>
  <si>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</si>
  <si>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</si>
  <si>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</si>
  <si>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</si>
  <si>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</si>
  <si>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</si>
  <si>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</si>
  <si>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</si>
  <si>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</si>
  <si>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</si>
  <si>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</si>
  <si>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</si>
  <si>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</si>
  <si>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</si>
  <si>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</si>
  <si>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</si>
  <si>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</si>
  <si>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</si>
  <si>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</si>
  <si>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</si>
  <si>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</si>
  <si>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</si>
  <si>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</si>
  <si>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</si>
  <si>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</si>
  <si>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</si>
  <si>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</si>
  <si>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</si>
  <si>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</si>
  <si>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</si>
  <si>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</si>
  <si>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</si>
  <si>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</si>
  <si>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</si>
  <si>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</si>
  <si>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</si>
  <si>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</si>
  <si>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</si>
  <si>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</si>
  <si>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</si>
  <si>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</si>
  <si>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</si>
  <si>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</si>
  <si>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</si>
  <si>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</si>
  <si>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</si>
  <si>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</si>
  <si>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</si>
  <si>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</si>
  <si>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</si>
  <si>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</si>
  <si>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</si>
  <si>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</si>
  <si>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</si>
  <si>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</si>
  <si>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</si>
  <si>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</si>
  <si>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</si>
  <si>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</si>
  <si>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</si>
  <si>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</si>
  <si>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</si>
  <si>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</si>
  <si>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</si>
  <si>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</si>
  <si>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</si>
  <si>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</si>
  <si>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</si>
  <si>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</si>
  <si>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</si>
  <si>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</si>
  <si>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</si>
  <si>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</si>
  <si>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</si>
  <si>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</si>
  <si>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</si>
  <si>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</si>
  <si>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</si>
  <si>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</si>
  <si>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</si>
  <si>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</si>
  <si>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</si>
  <si>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</si>
  <si>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</si>
  <si>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</si>
  <si>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</si>
  <si>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</si>
  <si>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</si>
  <si>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</si>
  <si>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</si>
  <si>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</si>
  <si>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</si>
  <si>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</si>
  <si>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</si>
  <si>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</si>
  <si>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</si>
  <si>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</si>
  <si>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</si>
  <si>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</si>
  <si>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</si>
  <si>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</si>
  <si>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</si>
  <si>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</si>
  <si>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</si>
  <si>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</si>
  <si>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</si>
  <si>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</si>
  <si>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</si>
  <si>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</si>
  <si>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</si>
  <si>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</si>
  <si>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</si>
  <si>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</si>
  <si>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</si>
  <si>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</si>
  <si>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</si>
  <si>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</si>
  <si>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</si>
  <si>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</si>
  <si>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</si>
  <si>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</si>
  <si>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</si>
  <si>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</si>
  <si>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</si>
  <si>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</si>
  <si>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</si>
  <si>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</si>
  <si>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</si>
  <si>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</si>
  <si>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</si>
  <si>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</si>
  <si>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</si>
  <si>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</si>
  <si>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</si>
  <si>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</si>
  <si>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</si>
  <si>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</si>
  <si>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</si>
  <si>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</si>
  <si>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</si>
  <si>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</si>
  <si>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</si>
  <si>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</si>
  <si>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</si>
  <si>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</si>
  <si>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</si>
  <si>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</si>
  <si>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</si>
  <si>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</si>
  <si>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</si>
  <si>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</si>
  <si>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</si>
  <si>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</si>
  <si>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</si>
  <si>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</si>
  <si>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</si>
  <si>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</si>
  <si>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</si>
  <si>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</si>
  <si>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</si>
  <si>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</si>
  <si>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</si>
  <si>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</si>
  <si>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</si>
  <si>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</si>
  <si>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</si>
  <si>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</si>
  <si>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</si>
  <si>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</si>
  <si>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</si>
  <si>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</si>
  <si>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</si>
  <si>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</si>
  <si>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</si>
  <si>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</si>
  <si>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</si>
  <si>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</si>
  <si>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</si>
  <si>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</si>
  <si>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</si>
  <si>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</si>
  <si>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</si>
  <si>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</si>
  <si>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</si>
  <si>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</si>
  <si>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</si>
  <si>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</si>
  <si>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</si>
  <si>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</si>
  <si>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</si>
  <si>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</si>
  <si>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</si>
  <si>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</si>
  <si>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</si>
  <si>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</si>
  <si>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</si>
  <si>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</si>
  <si>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</si>
  <si>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</si>
  <si>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</si>
  <si>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</si>
  <si>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</si>
  <si>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</si>
  <si>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</si>
  <si>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</si>
  <si>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</si>
  <si>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</si>
  <si>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</si>
  <si>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</si>
  <si>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</si>
  <si>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</si>
  <si>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</si>
  <si>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</si>
  <si>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</si>
  <si>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</si>
  <si>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</si>
  <si>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</si>
  <si>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</si>
  <si>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</si>
  <si>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</si>
  <si>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</si>
  <si>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</si>
  <si>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</si>
  <si>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</si>
  <si>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</si>
  <si>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</si>
  <si>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</si>
  <si>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</si>
  <si>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</si>
  <si>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</si>
  <si>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</si>
  <si>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</si>
  <si>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</si>
  <si>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</si>
  <si>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</si>
  <si>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</si>
  <si>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</si>
  <si>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</si>
  <si>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</si>
  <si>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</si>
  <si>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</si>
  <si>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</si>
  <si>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</si>
  <si>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</si>
  <si>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</si>
  <si>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</si>
  <si>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</si>
  <si>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</si>
  <si>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</si>
  <si>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</si>
  <si>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</si>
  <si>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</si>
  <si>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</si>
  <si>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</si>
  <si>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</si>
  <si>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</si>
  <si>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</si>
  <si>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</si>
  <si>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</si>
  <si>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</si>
  <si>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</si>
  <si>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</si>
  <si>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</si>
  <si>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</si>
  <si>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</si>
  <si>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</si>
  <si>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</si>
  <si>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</si>
  <si>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</si>
  <si>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</si>
  <si>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</si>
  <si>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</si>
  <si>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</si>
  <si>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</si>
  <si>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</si>
  <si>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</si>
  <si>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</si>
  <si>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</si>
  <si>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</si>
  <si>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</si>
  <si>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</si>
  <si>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</si>
  <si>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</si>
  <si>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</si>
  <si>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</si>
  <si>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</si>
  <si>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</si>
  <si>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</si>
  <si>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</si>
  <si>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</si>
  <si>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</si>
  <si>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</si>
  <si>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</si>
  <si>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</si>
  <si>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</si>
  <si>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</si>
  <si>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</si>
  <si>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</si>
  <si>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</si>
  <si>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</si>
  <si>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</si>
  <si>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</si>
  <si>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</si>
  <si>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</si>
  <si>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</si>
  <si>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</si>
  <si>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</si>
  <si>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</si>
  <si>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</si>
  <si>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</si>
  <si>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</si>
  <si>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</si>
  <si>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</si>
  <si>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</si>
  <si>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</si>
  <si>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</si>
  <si>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</si>
  <si>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</si>
  <si>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</si>
  <si>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</si>
  <si>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</si>
  <si>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</si>
  <si>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</si>
  <si>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</si>
  <si>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</si>
  <si>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</si>
  <si>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</si>
  <si>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</si>
  <si>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</si>
  <si>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</si>
  <si>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</si>
  <si>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</si>
  <si>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</si>
  <si>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</si>
  <si>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</si>
  <si>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</si>
  <si>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</si>
  <si>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</si>
  <si>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</si>
  <si>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</si>
  <si>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</si>
  <si>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</si>
  <si>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</si>
  <si>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</si>
  <si>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</si>
  <si>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</si>
  <si>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</si>
  <si>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</si>
  <si>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</si>
  <si>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</si>
  <si>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</si>
  <si>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</si>
  <si>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</si>
  <si>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</si>
  <si>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</si>
  <si>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</si>
  <si>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</si>
  <si>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</si>
  <si>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</si>
  <si>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</si>
  <si>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</si>
  <si>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</si>
  <si>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</si>
  <si>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</si>
  <si>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</si>
  <si>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</si>
  <si>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</si>
  <si>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</si>
  <si>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</si>
  <si>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</si>
  <si>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</si>
  <si>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</si>
  <si>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</si>
  <si>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</si>
  <si>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</si>
  <si>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</si>
  <si>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</si>
  <si>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</si>
  <si>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</si>
  <si>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</si>
  <si>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</si>
  <si>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</si>
  <si>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</si>
  <si>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</si>
  <si>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</si>
  <si>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</si>
  <si>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</si>
  <si>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</si>
  <si>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</si>
  <si>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</si>
  <si>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</si>
  <si>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</si>
  <si>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</si>
  <si>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</si>
  <si>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</si>
  <si>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</si>
  <si>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</si>
  <si>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</si>
  <si>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</si>
  <si>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</si>
  <si>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</si>
  <si>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</si>
  <si>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</si>
  <si>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</si>
  <si>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</si>
  <si>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</si>
  <si>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</si>
  <si>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</si>
  <si>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</si>
  <si>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</si>
  <si>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</si>
  <si>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</si>
  <si>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</si>
  <si>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</si>
  <si>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</si>
  <si>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</si>
  <si>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</si>
  <si>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</si>
  <si>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</si>
  <si>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</si>
  <si>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</si>
  <si>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</si>
  <si>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</si>
  <si>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</si>
  <si>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</si>
  <si>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</si>
  <si>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</si>
  <si>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</si>
  <si>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</si>
  <si>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</si>
  <si>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</si>
  <si>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</si>
  <si>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</si>
  <si>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</si>
  <si>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</si>
  <si>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</si>
  <si>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</si>
  <si>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</si>
  <si>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</si>
  <si>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</si>
  <si>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</si>
  <si>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</si>
  <si>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</si>
  <si>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</si>
  <si>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</si>
  <si>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</si>
  <si>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</si>
  <si>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</si>
  <si>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</si>
  <si>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</si>
  <si>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</si>
  <si>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</si>
  <si>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</si>
  <si>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</si>
  <si>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</si>
  <si>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</si>
  <si>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</si>
  <si>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</si>
  <si>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</si>
  <si>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</si>
  <si>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</si>
  <si>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</si>
  <si>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</si>
  <si>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</si>
  <si>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</si>
  <si>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</si>
  <si>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</si>
  <si>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</si>
  <si>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</si>
  <si>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</si>
  <si>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</si>
  <si>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</si>
  <si>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</si>
  <si>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</si>
  <si>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</si>
  <si>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</si>
  <si>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</si>
  <si>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</si>
  <si>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</si>
  <si>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</si>
  <si>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</si>
  <si>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</si>
  <si>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</si>
  <si>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</si>
  <si>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</si>
  <si>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</si>
  <si>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</si>
  <si>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</si>
  <si>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</si>
  <si>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</si>
  <si>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</si>
  <si>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</si>
  <si>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</si>
  <si>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</si>
  <si>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</si>
  <si>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</si>
  <si>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</si>
  <si>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</si>
  <si>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</si>
  <si>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</si>
  <si>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</si>
  <si>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</si>
  <si>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</si>
  <si>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</si>
  <si>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</si>
  <si>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</si>
  <si>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</si>
  <si>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</si>
  <si>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</si>
  <si>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</si>
  <si>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</si>
  <si>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</si>
  <si>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</si>
  <si>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</si>
  <si>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</si>
  <si>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</si>
  <si>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</si>
  <si>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</si>
  <si>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</si>
  <si>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</si>
  <si>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</si>
  <si>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</si>
  <si>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</si>
  <si>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</si>
  <si>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</si>
  <si>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</si>
  <si>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</si>
  <si>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</si>
  <si>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</si>
  <si>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</si>
  <si>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</si>
  <si>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</si>
  <si>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</si>
  <si>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</si>
  <si>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</si>
  <si>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</si>
  <si>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</si>
  <si>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</si>
  <si>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</si>
  <si>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</si>
  <si>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</si>
  <si>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</si>
  <si>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</si>
  <si>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</si>
  <si>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</si>
  <si>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</si>
  <si>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</si>
  <si>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</si>
  <si>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</si>
  <si>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</si>
  <si>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</si>
  <si>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</si>
  <si>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</si>
  <si>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</si>
  <si>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</si>
  <si>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</si>
  <si>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</si>
  <si>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</si>
  <si>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</si>
  <si>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</si>
  <si>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</si>
  <si>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</si>
  <si>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</si>
  <si>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</si>
  <si>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</si>
  <si>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</si>
  <si>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</si>
  <si>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</si>
  <si>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</si>
  <si>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</si>
  <si>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</si>
  <si>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</si>
  <si>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</si>
  <si>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</si>
  <si>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</si>
  <si>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</si>
  <si>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</si>
  <si>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</si>
  <si>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</si>
  <si>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</si>
  <si>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</si>
  <si>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</si>
  <si>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</si>
  <si>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</si>
  <si>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</si>
  <si>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</si>
  <si>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</si>
  <si>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</si>
  <si>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</si>
  <si>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</si>
  <si>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</si>
  <si>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</si>
  <si>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</si>
  <si>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</si>
  <si>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</si>
  <si>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</si>
  <si>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</si>
  <si>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</si>
  <si>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</si>
  <si>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</si>
  <si>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</si>
  <si>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</si>
  <si>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</si>
  <si>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</si>
  <si>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</si>
  <si>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</si>
  <si>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</si>
  <si>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</si>
  <si>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</si>
  <si>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</si>
  <si>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</si>
  <si>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</si>
  <si>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</si>
  <si>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</si>
  <si>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</si>
  <si>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</si>
  <si>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</si>
  <si>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</si>
  <si>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</si>
  <si>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</si>
  <si>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</si>
  <si>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</si>
  <si>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</si>
  <si>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</si>
  <si>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</si>
  <si>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</si>
  <si>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</si>
  <si>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</si>
  <si>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</si>
  <si>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</si>
  <si>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</si>
  <si>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</si>
  <si>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</si>
  <si>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</si>
  <si>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</si>
  <si>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</si>
  <si>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</si>
  <si>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</si>
  <si>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</si>
  <si>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</si>
  <si>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</si>
  <si>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</si>
  <si>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</si>
  <si>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</si>
  <si>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</si>
  <si>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</si>
  <si>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</si>
  <si>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</si>
  <si>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</si>
  <si>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</si>
  <si>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</si>
  <si>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</si>
  <si>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</si>
  <si>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</si>
  <si>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</si>
  <si>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</si>
  <si>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</si>
  <si>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</si>
  <si>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</si>
  <si>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</si>
  <si>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</si>
  <si>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</si>
  <si>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</si>
  <si>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</si>
  <si>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</si>
  <si>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</si>
  <si>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</si>
  <si>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</si>
  <si>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</si>
  <si>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</si>
  <si>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</si>
  <si>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</si>
  <si>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</si>
  <si>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</si>
  <si>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</si>
  <si>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</si>
  <si>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</si>
  <si>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</si>
  <si>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</si>
  <si>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</si>
  <si>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</si>
  <si>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</si>
  <si>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</si>
  <si>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</si>
  <si>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</si>
  <si>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</si>
  <si>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</si>
  <si>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</si>
  <si>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</si>
  <si>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</si>
  <si>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</si>
  <si>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</si>
  <si>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</si>
  <si>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</si>
  <si>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</si>
  <si>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</si>
  <si>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</si>
  <si>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</si>
  <si>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</si>
  <si>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</si>
  <si>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</si>
  <si>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</si>
  <si>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</si>
  <si>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</si>
  <si>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</si>
  <si>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</si>
  <si>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</si>
  <si>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</si>
  <si>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</si>
  <si>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</si>
  <si>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</si>
  <si>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</si>
  <si>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</si>
  <si>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</si>
  <si>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</si>
  <si>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</si>
  <si>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</si>
  <si>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</si>
  <si>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</si>
  <si>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</si>
  <si>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</si>
  <si>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</si>
  <si>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</si>
  <si>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</si>
  <si>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</si>
  <si>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</si>
  <si>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</si>
  <si>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</si>
  <si>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</si>
  <si>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</si>
  <si>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</si>
  <si>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</si>
  <si>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</si>
  <si>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</si>
  <si>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</si>
  <si>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</si>
  <si>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</si>
  <si>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</si>
  <si>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</si>
  <si>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</si>
  <si>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</si>
  <si>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</si>
  <si>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</si>
  <si>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</si>
  <si>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</si>
  <si>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</si>
  <si>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</si>
  <si>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</si>
  <si>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</si>
  <si>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</si>
  <si>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</si>
  <si>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</si>
  <si>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</si>
  <si>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</si>
  <si>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</si>
  <si>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</si>
  <si>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</si>
  <si>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</si>
  <si>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</si>
  <si>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</si>
  <si>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</si>
  <si>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</si>
  <si>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</si>
  <si>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</si>
  <si>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</si>
  <si>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</si>
  <si>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</si>
  <si>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</si>
  <si>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</si>
  <si>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</si>
  <si>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</si>
  <si>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</si>
  <si>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</si>
  <si>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</si>
  <si>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</si>
  <si>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</si>
  <si>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</si>
  <si>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</si>
  <si>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</si>
  <si>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</si>
  <si>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</si>
  <si>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</si>
  <si>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</si>
  <si>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</si>
  <si>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</si>
  <si>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</si>
  <si>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</si>
  <si>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</si>
  <si>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</si>
  <si>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</si>
  <si>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</si>
  <si>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</si>
  <si>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</si>
  <si>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</si>
  <si>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</si>
  <si>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</si>
  <si>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</si>
  <si>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</si>
  <si>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</si>
  <si>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</si>
  <si>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</si>
  <si>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</si>
  <si>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</si>
  <si>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</si>
  <si>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</si>
  <si>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</si>
  <si>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</si>
  <si>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</si>
  <si>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</si>
  <si>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</si>
  <si>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</si>
  <si>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</si>
  <si>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</si>
  <si>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</si>
  <si>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</si>
  <si>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</si>
  <si>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</si>
  <si>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</si>
  <si>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</si>
  <si>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Te spelen punten:</t>
  </si>
  <si>
    <t>(gelijke beurten)</t>
  </si>
  <si>
    <t>Promotiegemiddelde:</t>
  </si>
  <si>
    <t>2. Matchpunten onder het minimumgemiddelde</t>
  </si>
  <si>
    <t>1. Matchpunten met het minimumgemiddelde</t>
  </si>
  <si>
    <t>KLASSEMENT</t>
  </si>
  <si>
    <t>2.10m:</t>
  </si>
  <si>
    <t>Minimumgemiddelde:</t>
  </si>
  <si>
    <t>2.30m:</t>
  </si>
  <si>
    <t>Speelrooster:</t>
  </si>
  <si>
    <t>Sportleiding:</t>
  </si>
  <si>
    <t>of diens afgevaardigde</t>
  </si>
  <si>
    <t>V1-W2      V2-W1</t>
  </si>
  <si>
    <t>1-4     2-3</t>
  </si>
  <si>
    <t>V1-V2      W1-W2</t>
  </si>
  <si>
    <t>GENT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</si>
  <si>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</si>
  <si>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KLASSE</t>
  </si>
  <si>
    <t>TSP</t>
  </si>
  <si>
    <t>2,10m</t>
  </si>
  <si>
    <t>2,30m</t>
  </si>
  <si>
    <t>MIN</t>
  </si>
  <si>
    <t>PROM</t>
  </si>
  <si>
    <t>D.PR</t>
  </si>
  <si>
    <t>6°</t>
  </si>
  <si>
    <t>5°</t>
  </si>
  <si>
    <t>4°</t>
  </si>
  <si>
    <t>3°</t>
  </si>
  <si>
    <t>2°</t>
  </si>
  <si>
    <t>1°</t>
  </si>
  <si>
    <t>EXC</t>
  </si>
  <si>
    <t>/</t>
  </si>
  <si>
    <t>Dub.Promotiegemiddelde:</t>
  </si>
  <si>
    <t>K.DOS</t>
  </si>
  <si>
    <t>….</t>
  </si>
  <si>
    <t>OPM</t>
  </si>
  <si>
    <t>NS</t>
  </si>
  <si>
    <t>HR</t>
  </si>
  <si>
    <t>T.S.P:</t>
  </si>
  <si>
    <t>MIN:</t>
  </si>
  <si>
    <t>MP</t>
  </si>
  <si>
    <t>GEM</t>
  </si>
  <si>
    <t>D.PR:</t>
  </si>
  <si>
    <t>BEU</t>
  </si>
  <si>
    <t>TOTAAL</t>
  </si>
  <si>
    <t>PR:</t>
  </si>
  <si>
    <t>LIC.</t>
  </si>
  <si>
    <t>NAAM</t>
  </si>
  <si>
    <t>CLUB</t>
  </si>
  <si>
    <t>CAR</t>
  </si>
  <si>
    <t>Uitslagen volledig ingevuld binnen 48 uur sturen naar DSB</t>
  </si>
  <si>
    <t>De winnaar speelt de gewestelijke finale die plaatsvindt op</t>
  </si>
  <si>
    <t>Sportkledij &amp; arbitrage verplicht</t>
  </si>
  <si>
    <t>UITSLAG VOORWEDSTRIJDEN</t>
  </si>
  <si>
    <t>DISTRICTFINALE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</si>
  <si>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</si>
  <si>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</si>
  <si>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</si>
  <si>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</si>
  <si>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</si>
  <si>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</si>
  <si>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</si>
  <si>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</si>
  <si>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</si>
  <si>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</si>
  <si>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</si>
  <si>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</si>
  <si>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</si>
  <si>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</si>
  <si>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</si>
  <si>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</si>
  <si>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</si>
  <si>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</si>
  <si>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</si>
  <si>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</si>
  <si>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</si>
  <si>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</si>
  <si>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</si>
  <si>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</si>
  <si>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</si>
  <si>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</si>
  <si>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</si>
  <si>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</si>
  <si>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</si>
  <si>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</si>
  <si>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</si>
  <si>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</si>
  <si>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</si>
  <si>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</si>
  <si>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</si>
  <si>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</si>
  <si>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</si>
  <si>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</si>
  <si>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</si>
  <si>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</si>
  <si>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</si>
  <si>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</si>
  <si>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De Kring Café - Kapittelstraat 7 - 9700 Oudenaarde</t>
  </si>
  <si>
    <t>055/31.73.24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</si>
  <si>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</si>
  <si>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</si>
  <si>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</si>
  <si>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</si>
  <si>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</si>
  <si>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</si>
  <si>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</si>
  <si>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</si>
  <si>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</si>
  <si>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</si>
  <si>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</si>
  <si>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</si>
  <si>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</si>
  <si>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</si>
  <si>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</si>
  <si>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</si>
  <si>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</si>
  <si>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</si>
  <si>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</si>
  <si>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</si>
  <si>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</si>
  <si>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</si>
  <si>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</si>
  <si>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</si>
  <si>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DRIEBAND KLEIN BILJART</t>
  </si>
  <si>
    <t>CLUB -ID</t>
  </si>
  <si>
    <t>CLUBNAAM</t>
  </si>
  <si>
    <t>VG 13</t>
  </si>
  <si>
    <t>VG 09</t>
  </si>
  <si>
    <t>VG 06</t>
  </si>
  <si>
    <t>VG 04</t>
  </si>
  <si>
    <t>VS 09</t>
  </si>
  <si>
    <t>VB 10</t>
  </si>
  <si>
    <t>VG 15</t>
  </si>
  <si>
    <t>VG 14</t>
  </si>
  <si>
    <t>VG 10</t>
  </si>
  <si>
    <t>VG 11</t>
  </si>
  <si>
    <t xml:space="preserve">VK 11 </t>
  </si>
  <si>
    <t>VS 18</t>
  </si>
  <si>
    <t>VB 08</t>
  </si>
  <si>
    <t>VS 05</t>
  </si>
  <si>
    <t>VK 10</t>
  </si>
  <si>
    <t>CBC-DLS ROESELARE</t>
  </si>
  <si>
    <t>VD 13</t>
  </si>
  <si>
    <t>VK 07</t>
  </si>
  <si>
    <t>VG 05</t>
  </si>
  <si>
    <t>VK 08</t>
  </si>
  <si>
    <t>VS 06</t>
  </si>
  <si>
    <t>VG 18</t>
  </si>
  <si>
    <t>VG 19</t>
  </si>
  <si>
    <t>VD 04</t>
  </si>
  <si>
    <t>VD 14</t>
  </si>
  <si>
    <t>VINCK Eddie</t>
  </si>
  <si>
    <t>VK 03</t>
  </si>
  <si>
    <t>VB 09</t>
  </si>
  <si>
    <t>VB 12</t>
  </si>
  <si>
    <t>VB 13</t>
  </si>
  <si>
    <t>VAN SCHUYLENBERGH Jean-Paul</t>
  </si>
  <si>
    <t>VB 02</t>
  </si>
  <si>
    <t>VK 05</t>
  </si>
  <si>
    <t>VK05</t>
  </si>
  <si>
    <t>VS 16</t>
  </si>
  <si>
    <t>VAN OVERSCHELDE Bony</t>
  </si>
  <si>
    <t>RODIUS Danny</t>
  </si>
  <si>
    <t>VB 14</t>
  </si>
  <si>
    <t>VAN DEN BERGEN Joel</t>
  </si>
  <si>
    <t>VANDAELE Alex</t>
  </si>
  <si>
    <t>Nick ROSIER</t>
  </si>
  <si>
    <t>SANMODESTO José</t>
  </si>
  <si>
    <t>FEYS Gunther</t>
  </si>
  <si>
    <t>VANONDENBERGEN Geert</t>
  </si>
  <si>
    <t>VANAELST Paul</t>
  </si>
  <si>
    <t>SOMERS Jan</t>
  </si>
  <si>
    <t>BURGELMAN Johan</t>
  </si>
  <si>
    <t>Zwembad Van Eyck - Veermanplein 1 - 9000 Gent</t>
  </si>
  <si>
    <t>HACKX Patrick</t>
  </si>
  <si>
    <t>DE BOEY Seppe</t>
  </si>
  <si>
    <t>VAN WOUWE Marc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</si>
  <si>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</si>
  <si>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</si>
  <si>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</si>
  <si>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</si>
  <si>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</si>
  <si>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</si>
  <si>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</si>
  <si>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</si>
  <si>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</si>
  <si>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</si>
  <si>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</si>
  <si>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</si>
  <si>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</si>
  <si>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</si>
  <si>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DE GHEEST Jean-Paul</t>
  </si>
  <si>
    <t>BAX Walter</t>
  </si>
  <si>
    <t>PEVENAGE Killian</t>
  </si>
  <si>
    <t>CALLEBOUT Ronald</t>
  </si>
  <si>
    <t>B.C. T'S Place</t>
  </si>
  <si>
    <t>B.C. T'S Place - Hollestraat 3 - 9451 Kerksken</t>
  </si>
  <si>
    <t>0487/63.57.80</t>
  </si>
  <si>
    <t>Johan VAN ACKER</t>
  </si>
  <si>
    <t>Bart DEVRIENDT</t>
  </si>
  <si>
    <t>VANDEPUT Dries</t>
  </si>
  <si>
    <t>VANDEPUT Rudi</t>
  </si>
  <si>
    <t>VD 03</t>
  </si>
  <si>
    <t>VAN DER SPIEGEL Marc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</si>
  <si>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</si>
  <si>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</si>
  <si>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</si>
  <si>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</si>
  <si>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</si>
  <si>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</si>
  <si>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</si>
  <si>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</si>
  <si>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</si>
  <si>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</si>
  <si>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</si>
  <si>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</si>
  <si>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</si>
  <si>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</si>
  <si>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</si>
  <si>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</si>
  <si>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</si>
  <si>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</si>
  <si>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</si>
  <si>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</si>
  <si>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</si>
  <si>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</si>
  <si>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</si>
  <si>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</si>
  <si>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DE GOUDEN SLEUTEL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</si>
  <si>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</si>
  <si>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</si>
  <si>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</si>
  <si>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</si>
  <si>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</si>
  <si>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</si>
  <si>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</si>
  <si>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</si>
  <si>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</si>
  <si>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</si>
  <si>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</si>
  <si>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</si>
  <si>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</si>
  <si>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</si>
  <si>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</si>
  <si>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</si>
  <si>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</si>
  <si>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</si>
  <si>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</si>
  <si>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</si>
  <si>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</si>
  <si>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</si>
  <si>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</si>
  <si>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</si>
  <si>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</si>
  <si>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</si>
  <si>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</si>
  <si>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</si>
  <si>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</si>
  <si>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</si>
  <si>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</si>
  <si>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</si>
  <si>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</si>
  <si>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</si>
  <si>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</si>
  <si>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</si>
  <si>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</si>
  <si>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</si>
  <si>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</si>
  <si>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</si>
  <si>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</si>
  <si>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</si>
  <si>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</si>
  <si>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</si>
  <si>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</si>
  <si>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</si>
  <si>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</si>
  <si>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</si>
  <si>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</si>
  <si>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</si>
  <si>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</si>
  <si>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</si>
  <si>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</si>
  <si>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</si>
  <si>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</si>
  <si>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</si>
  <si>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</si>
  <si>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</si>
  <si>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</si>
  <si>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</si>
  <si>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K.B.C. SINT-MARTINUS AALST</t>
  </si>
  <si>
    <t>DE CONINCK Marc</t>
  </si>
  <si>
    <t>D'HONT Danny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</si>
  <si>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</si>
  <si>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</si>
  <si>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</si>
  <si>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</si>
  <si>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</si>
  <si>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</si>
  <si>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NOTREDAME Kris</t>
  </si>
  <si>
    <t>0486/71.25.83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</si>
  <si>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</si>
  <si>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</si>
  <si>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</si>
  <si>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</si>
  <si>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</si>
  <si>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</si>
  <si>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</si>
  <si>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</si>
  <si>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</si>
  <si>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</si>
  <si>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</si>
  <si>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</si>
  <si>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</si>
  <si>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BACKX Yani</t>
  </si>
  <si>
    <t>TANGHE Freddy</t>
  </si>
  <si>
    <t>DE BEIL Philippe</t>
  </si>
  <si>
    <t>DEUVAERT Bruno</t>
  </si>
  <si>
    <t>INDIVIDUELE UITSLAGEN: DISTRICTVOORWEDSTRIJDEN</t>
  </si>
  <si>
    <t>K.KOTM</t>
  </si>
  <si>
    <t>Café De Ster - Brusselsesteenweg 19 - 9230 Wetteren</t>
  </si>
  <si>
    <t>K.B.C. Kunst &amp; Vermaak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</si>
  <si>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</si>
  <si>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</si>
  <si>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</si>
  <si>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</si>
  <si>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</si>
  <si>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</si>
  <si>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</si>
  <si>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</si>
  <si>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</si>
  <si>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</si>
  <si>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</si>
  <si>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</si>
  <si>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</si>
  <si>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</si>
  <si>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</si>
  <si>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</si>
  <si>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</si>
  <si>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</si>
  <si>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</si>
  <si>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</si>
  <si>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</si>
  <si>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</si>
  <si>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</si>
  <si>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</si>
  <si>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</si>
  <si>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</si>
  <si>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</si>
  <si>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</si>
  <si>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</si>
  <si>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</si>
  <si>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</si>
  <si>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</si>
  <si>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</si>
  <si>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</si>
  <si>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</si>
  <si>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</si>
  <si>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</si>
  <si>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</si>
  <si>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</si>
  <si>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23 en/of 24 maart 2024 in district Waasland</t>
  </si>
  <si>
    <t>DEWAELE Eddy</t>
  </si>
  <si>
    <t>ZUID-WEST-VLAANDEREN</t>
  </si>
  <si>
    <t>zaterdag 24 februari 2024 om 14u00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</si>
</sst>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 &quot;€&quot;\ * #,##0.00_ ;_ &quot;€&quot;\ * \-#,##0.00_ ;_ &quot;€&quot;\ * &quot;-&quot;??_ ;_ @_ "/>
    <numFmt numFmtId="164" formatCode="&quot;Opmaak: &quot;dd/mm/yyyy"/>
    <numFmt numFmtId="165" formatCode="dd/mm/yyyy"/>
    <numFmt numFmtId="166" formatCode="&quot;Deelnemers: &quot;0"/>
    <numFmt numFmtId="167" formatCode="\."/>
    <numFmt numFmtId="168" formatCode="."/>
    <numFmt numFmtId="169" formatCode="&quot;DISTRICT &quot;@"/>
    <numFmt numFmtId="170" formatCode="#,##0.000"/>
    <numFmt numFmtId="171" formatCode="0.000"/>
    <numFmt numFmtId="172" formatCode="@&quot; KLASSE DRIEBAND K.B.&quot;"/>
  </numFmts>
  <fonts count="59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2"/>
      <color rgb="FFFF0000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24"/>
      <color rgb="FFFF0000"/>
      <name val="Arial"/>
      <family val="2"/>
    </font>
    <font>
      <b/>
      <u/>
      <sz val="26"/>
      <color rgb="FFFF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9.5"/>
      <name val="Arial"/>
      <family val="2"/>
    </font>
    <font>
      <sz val="15"/>
      <name val="Arial"/>
      <family val="2"/>
    </font>
    <font>
      <b/>
      <u/>
      <sz val="26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20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0" fontId="41" fillId="24" borderId="18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41" fillId="24" borderId="36" xfId="0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3" fontId="40" fillId="24" borderId="28" xfId="0" applyNumberFormat="1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center" vertical="center"/>
    </xf>
    <xf numFmtId="3" fontId="40" fillId="24" borderId="29" xfId="0" applyNumberFormat="1" applyFont="1" applyFill="1" applyBorder="1" applyAlignment="1">
      <alignment horizontal="center" vertical="center"/>
    </xf>
    <xf numFmtId="0" fontId="40" fillId="24" borderId="40" xfId="0" applyFont="1" applyFill="1" applyBorder="1" applyAlignment="1">
      <alignment horizontal="center" vertical="center"/>
    </xf>
    <xf numFmtId="3" fontId="40" fillId="24" borderId="41" xfId="0" applyNumberFormat="1" applyFont="1" applyFill="1" applyBorder="1" applyAlignment="1">
      <alignment horizontal="center" vertical="center"/>
    </xf>
    <xf numFmtId="0" fontId="39" fillId="24" borderId="0" xfId="0" applyFont="1" applyFill="1" applyAlignment="1">
      <alignment vertical="center"/>
    </xf>
    <xf numFmtId="0" fontId="34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left" vertical="center"/>
    </xf>
    <xf numFmtId="0" fontId="40" fillId="24" borderId="52" xfId="0" applyFont="1" applyFill="1" applyBorder="1" applyAlignment="1">
      <alignment horizontal="left" vertical="center"/>
    </xf>
    <xf numFmtId="0" fontId="40" fillId="24" borderId="51" xfId="0" applyFont="1" applyFill="1" applyBorder="1" applyAlignment="1">
      <alignment horizontal="center" vertical="center"/>
    </xf>
    <xf numFmtId="0" fontId="40" fillId="24" borderId="54" xfId="0" applyFont="1" applyFill="1" applyBorder="1" applyAlignment="1">
      <alignment horizontal="center" vertical="center"/>
    </xf>
    <xf numFmtId="0" fontId="40" fillId="24" borderId="57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39" fillId="24" borderId="54" xfId="0" applyFont="1" applyFill="1" applyBorder="1" applyAlignment="1">
      <alignment horizontal="left" vertical="center"/>
    </xf>
    <xf numFmtId="0" fontId="39" fillId="24" borderId="54" xfId="0" applyFont="1" applyFill="1" applyBorder="1" applyAlignment="1">
      <alignment horizontal="center" vertical="center"/>
    </xf>
    <xf numFmtId="0" fontId="39" fillId="24" borderId="55" xfId="0" applyFont="1" applyFill="1" applyBorder="1" applyAlignment="1">
      <alignment horizontal="left" vertical="center"/>
    </xf>
    <xf numFmtId="0" fontId="39" fillId="24" borderId="55" xfId="0" applyFont="1" applyFill="1" applyBorder="1" applyAlignment="1">
      <alignment horizontal="center" vertical="center"/>
    </xf>
    <xf numFmtId="0" fontId="39" fillId="24" borderId="43" xfId="0" applyFont="1" applyFill="1" applyBorder="1" applyAlignment="1">
      <alignment horizontal="left" vertical="center"/>
    </xf>
    <xf numFmtId="0" fontId="39" fillId="24" borderId="43" xfId="0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6" xfId="0" applyNumberFormat="1" applyFont="1" applyFill="1" applyBorder="1" applyAlignment="1">
      <alignment horizontal="center" vertical="center"/>
    </xf>
    <xf numFmtId="1" fontId="41" fillId="24" borderId="51" xfId="0" applyNumberFormat="1" applyFont="1" applyFill="1" applyBorder="1" applyAlignment="1">
      <alignment horizontal="center" vertical="center"/>
    </xf>
    <xf numFmtId="0" fontId="41" fillId="24" borderId="53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" fontId="39" fillId="24" borderId="0" xfId="0" applyNumberFormat="1" applyFont="1" applyFill="1" applyAlignment="1" applyProtection="1">
      <alignment horizontal="left" vertical="center"/>
      <protection locked="0"/>
    </xf>
    <xf numFmtId="0" fontId="40" fillId="24" borderId="50" xfId="0" applyFont="1" applyFill="1" applyBorder="1" applyAlignment="1" applyProtection="1">
      <alignment horizontal="center" vertical="center"/>
      <protection locked="0"/>
    </xf>
    <xf numFmtId="0" fontId="39" fillId="24" borderId="45" xfId="0" applyFont="1" applyFill="1" applyBorder="1" applyAlignment="1" applyProtection="1">
      <alignment horizontal="center" vertical="center"/>
      <protection locked="0"/>
    </xf>
    <xf numFmtId="0" fontId="39" fillId="24" borderId="47" xfId="0" applyFont="1" applyFill="1" applyBorder="1" applyAlignment="1" applyProtection="1">
      <alignment horizontal="center" vertical="center"/>
      <protection locked="0"/>
    </xf>
    <xf numFmtId="0" fontId="39" fillId="24" borderId="49" xfId="0" applyFont="1" applyFill="1" applyBorder="1" applyAlignment="1" applyProtection="1">
      <alignment horizontal="center" vertical="center"/>
      <protection locked="0"/>
    </xf>
    <xf numFmtId="1" fontId="39" fillId="24" borderId="54" xfId="0" applyNumberFormat="1" applyFont="1" applyFill="1" applyBorder="1" applyAlignment="1" applyProtection="1">
      <alignment horizontal="center" vertical="center"/>
      <protection locked="0"/>
    </xf>
    <xf numFmtId="1" fontId="39" fillId="24" borderId="57" xfId="0" applyNumberFormat="1" applyFont="1" applyFill="1" applyBorder="1" applyAlignment="1" applyProtection="1">
      <alignment horizontal="center" vertical="center"/>
      <protection locked="0"/>
    </xf>
    <xf numFmtId="1" fontId="39" fillId="24" borderId="55" xfId="0" applyNumberFormat="1" applyFont="1" applyFill="1" applyBorder="1" applyAlignment="1" applyProtection="1">
      <alignment horizontal="center" vertical="center"/>
      <protection locked="0"/>
    </xf>
    <xf numFmtId="1" fontId="39" fillId="24" borderId="58" xfId="0" applyNumberFormat="1" applyFont="1" applyFill="1" applyBorder="1" applyAlignment="1" applyProtection="1">
      <alignment horizontal="center" vertical="center"/>
      <protection locked="0"/>
    </xf>
    <xf numFmtId="1" fontId="39" fillId="24" borderId="43" xfId="0" applyNumberFormat="1" applyFont="1" applyFill="1" applyBorder="1" applyAlignment="1" applyProtection="1">
      <alignment horizontal="center" vertical="center"/>
      <protection locked="0"/>
    </xf>
    <xf numFmtId="1" fontId="39" fillId="24" borderId="59" xfId="0" applyNumberFormat="1" applyFont="1" applyFill="1" applyBorder="1" applyAlignment="1" applyProtection="1">
      <alignment horizontal="center" vertical="center"/>
      <protection locked="0"/>
    </xf>
    <xf numFmtId="1" fontId="39" fillId="24" borderId="46" xfId="0" applyNumberFormat="1" applyFont="1" applyFill="1" applyBorder="1" applyAlignment="1" applyProtection="1">
      <alignment horizontal="center" vertical="center"/>
      <protection locked="0"/>
    </xf>
    <xf numFmtId="1" fontId="39" fillId="24" borderId="48" xfId="0" applyNumberFormat="1" applyFont="1" applyFill="1" applyBorder="1" applyAlignment="1" applyProtection="1">
      <alignment horizontal="center" vertical="center"/>
      <protection locked="0"/>
    </xf>
    <xf numFmtId="1" fontId="39" fillId="24" borderId="44" xfId="0" applyNumberFormat="1" applyFont="1" applyFill="1" applyBorder="1" applyAlignment="1" applyProtection="1">
      <alignment horizontal="center" vertical="center"/>
      <protection locked="0"/>
    </xf>
    <xf numFmtId="2" fontId="39" fillId="24" borderId="0" xfId="0" applyNumberFormat="1" applyFont="1" applyFill="1" applyAlignment="1">
      <alignment horizontal="center" vertical="center"/>
    </xf>
    <xf numFmtId="2" fontId="40" fillId="24" borderId="57" xfId="0" applyNumberFormat="1" applyFont="1" applyFill="1" applyBorder="1" applyAlignment="1">
      <alignment horizontal="center" vertical="center"/>
    </xf>
    <xf numFmtId="0" fontId="34" fillId="24" borderId="0" xfId="0" applyFont="1" applyFill="1" applyAlignment="1">
      <alignment horizontal="left" vertical="center"/>
    </xf>
    <xf numFmtId="2" fontId="34" fillId="24" borderId="0" xfId="0" applyNumberFormat="1" applyFont="1" applyFill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0" fontId="27" fillId="24" borderId="13" xfId="65" applyFont="1" applyFill="1" applyBorder="1" applyAlignment="1">
      <alignment horizontal="right" vertical="center"/>
    </xf>
    <xf numFmtId="0" fontId="27" fillId="24" borderId="13" xfId="65" applyFont="1" applyFill="1" applyBorder="1" applyAlignment="1">
      <alignment horizontal="center" vertical="center"/>
    </xf>
    <xf numFmtId="0" fontId="27" fillId="24" borderId="13" xfId="65" applyFont="1" applyFill="1" applyBorder="1" applyAlignment="1">
      <alignment vertical="center"/>
    </xf>
    <xf numFmtId="1" fontId="27" fillId="24" borderId="13" xfId="65" applyNumberFormat="1" applyFont="1" applyFill="1" applyBorder="1" applyAlignment="1">
      <alignment vertical="center"/>
    </xf>
    <xf numFmtId="0" fontId="27" fillId="24" borderId="14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" fontId="27" fillId="24" borderId="0" xfId="65" applyNumberFormat="1" applyFont="1" applyFill="1" applyAlignment="1" applyProtection="1">
      <alignment horizontal="center" vertical="center"/>
      <protection locked="0"/>
    </xf>
    <xf numFmtId="168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3" fillId="24" borderId="0" xfId="65" applyFont="1" applyFill="1" applyAlignment="1">
      <alignment horizontal="center" vertical="center"/>
    </xf>
    <xf numFmtId="0" fontId="46" fillId="24" borderId="0" xfId="65" applyFont="1" applyFill="1" applyAlignment="1">
      <alignment vertical="center"/>
    </xf>
    <xf numFmtId="0" fontId="27" fillId="24" borderId="15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7" fillId="24" borderId="17" xfId="65" applyFont="1" applyFill="1" applyBorder="1" applyAlignment="1">
      <alignment vertical="center"/>
    </xf>
    <xf numFmtId="0" fontId="29" fillId="24" borderId="18" xfId="65" applyFont="1" applyFill="1" applyBorder="1" applyAlignment="1">
      <alignment horizontal="right" vertical="center"/>
    </xf>
    <xf numFmtId="0" fontId="27" fillId="24" borderId="18" xfId="65" applyFont="1" applyFill="1" applyBorder="1" applyAlignment="1">
      <alignment horizontal="center" vertical="center"/>
    </xf>
    <xf numFmtId="0" fontId="27" fillId="24" borderId="18" xfId="65" applyFont="1" applyFill="1" applyBorder="1" applyAlignment="1">
      <alignment vertical="center"/>
    </xf>
    <xf numFmtId="1" fontId="27" fillId="24" borderId="18" xfId="65" applyNumberFormat="1" applyFont="1" applyFill="1" applyBorder="1" applyAlignment="1">
      <alignment vertical="center"/>
    </xf>
    <xf numFmtId="0" fontId="27" fillId="24" borderId="19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64" fontId="1" fillId="24" borderId="0" xfId="65" applyNumberFormat="1" applyFont="1" applyFill="1" applyAlignment="1">
      <alignment horizontal="left" vertical="center"/>
    </xf>
    <xf numFmtId="165" fontId="1" fillId="24" borderId="0" xfId="65" applyNumberFormat="1" applyFont="1" applyFill="1" applyAlignment="1">
      <alignment vertical="center"/>
    </xf>
    <xf numFmtId="166" fontId="1" fillId="24" borderId="0" xfId="65" applyNumberFormat="1" applyFont="1" applyFill="1" applyAlignment="1">
      <alignment vertical="center"/>
    </xf>
    <xf numFmtId="1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vertical="center"/>
    </xf>
    <xf numFmtId="49" fontId="33" fillId="24" borderId="0" xfId="65" applyNumberFormat="1" applyFont="1" applyFill="1" applyAlignment="1">
      <alignment horizontal="center" vertical="center"/>
    </xf>
    <xf numFmtId="2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horizontal="left" vertical="center"/>
    </xf>
    <xf numFmtId="49" fontId="35" fillId="24" borderId="0" xfId="65" applyNumberFormat="1" applyFont="1" applyFill="1" applyAlignment="1">
      <alignment horizontal="center" vertical="center"/>
    </xf>
    <xf numFmtId="167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center" vertical="center"/>
    </xf>
    <xf numFmtId="0" fontId="31" fillId="24" borderId="0" xfId="65" applyFont="1" applyFill="1" applyAlignment="1">
      <alignment vertical="center"/>
    </xf>
    <xf numFmtId="0" fontId="31" fillId="24" borderId="0" xfId="65" applyFont="1" applyFill="1" applyAlignment="1">
      <alignment horizontal="right" vertical="center"/>
    </xf>
    <xf numFmtId="1" fontId="1" fillId="24" borderId="0" xfId="65" applyNumberFormat="1" applyFont="1" applyFill="1" applyAlignment="1">
      <alignment horizontal="center" vertical="center"/>
    </xf>
    <xf numFmtId="0" fontId="45" fillId="24" borderId="0" xfId="65" applyFont="1" applyFill="1" applyAlignment="1">
      <alignment vertical="center"/>
    </xf>
    <xf numFmtId="0" fontId="1" fillId="24" borderId="0" xfId="65" applyFont="1" applyFill="1" applyAlignment="1">
      <alignment vertical="center"/>
    </xf>
    <xf numFmtId="167" fontId="27" fillId="24" borderId="0" xfId="65" applyNumberFormat="1" applyFont="1" applyFill="1" applyAlignment="1">
      <alignment vertical="center"/>
    </xf>
    <xf numFmtId="0" fontId="36" fillId="24" borderId="0" xfId="65" applyFont="1" applyFill="1" applyAlignment="1">
      <alignment horizontal="left" vertical="center" readingOrder="1"/>
    </xf>
    <xf numFmtId="0" fontId="1" fillId="24" borderId="0" xfId="65" applyFont="1" applyFill="1" applyAlignment="1">
      <alignment horizontal="left" vertical="center"/>
    </xf>
    <xf numFmtId="2" fontId="27" fillId="24" borderId="0" xfId="65" applyNumberFormat="1" applyFont="1" applyFill="1" applyAlignment="1">
      <alignment horizontal="left" vertical="center"/>
    </xf>
    <xf numFmtId="0" fontId="51" fillId="24" borderId="0" xfId="65" applyFont="1" applyFill="1" applyAlignment="1">
      <alignment horizontal="left" vertical="center" readingOrder="1"/>
    </xf>
    <xf numFmtId="0" fontId="46" fillId="24" borderId="0" xfId="65" applyFont="1" applyFill="1" applyAlignment="1">
      <alignment horizontal="center" vertical="center"/>
    </xf>
    <xf numFmtId="2" fontId="3" fillId="24" borderId="0" xfId="65" applyNumberFormat="1" applyFont="1" applyFill="1" applyAlignment="1">
      <alignment vertical="center"/>
    </xf>
    <xf numFmtId="0" fontId="3" fillId="24" borderId="0" xfId="65" applyFont="1" applyFill="1" applyAlignment="1">
      <alignment vertical="center"/>
    </xf>
    <xf numFmtId="167" fontId="46" fillId="24" borderId="0" xfId="65" applyNumberFormat="1" applyFont="1" applyFill="1" applyAlignment="1">
      <alignment horizontal="center" vertical="center"/>
    </xf>
    <xf numFmtId="0" fontId="33" fillId="24" borderId="0" xfId="65" applyFont="1" applyFill="1" applyAlignment="1">
      <alignment horizontal="left" vertical="center"/>
    </xf>
    <xf numFmtId="0" fontId="46" fillId="24" borderId="0" xfId="65" applyFont="1" applyFill="1" applyAlignment="1">
      <alignment horizontal="left" vertical="center"/>
    </xf>
    <xf numFmtId="167" fontId="46" fillId="24" borderId="0" xfId="65" applyNumberFormat="1" applyFont="1" applyFill="1" applyAlignment="1">
      <alignment horizontal="left" vertical="center"/>
    </xf>
    <xf numFmtId="167" fontId="46" fillId="24" borderId="0" xfId="65" applyNumberFormat="1" applyFont="1" applyFill="1" applyAlignment="1">
      <alignment vertical="center"/>
    </xf>
    <xf numFmtId="0" fontId="33" fillId="24" borderId="0" xfId="65" applyFont="1" applyFill="1" applyAlignment="1">
      <alignment vertical="center"/>
    </xf>
    <xf numFmtId="0" fontId="3" fillId="24" borderId="0" xfId="65" applyFont="1" applyFill="1" applyAlignment="1">
      <alignment horizontal="left" vertical="center"/>
    </xf>
    <xf numFmtId="0" fontId="53" fillId="24" borderId="0" xfId="65" applyFont="1" applyFill="1" applyAlignment="1">
      <alignment vertical="center"/>
    </xf>
    <xf numFmtId="49" fontId="37" fillId="24" borderId="0" xfId="65" applyNumberFormat="1" applyFont="1" applyFill="1" applyAlignment="1">
      <alignment horizontal="center" vertical="center"/>
    </xf>
    <xf numFmtId="1" fontId="37" fillId="24" borderId="0" xfId="65" applyNumberFormat="1" applyFont="1" applyFill="1" applyAlignment="1">
      <alignment horizontal="center" vertical="center"/>
    </xf>
    <xf numFmtId="49" fontId="37" fillId="24" borderId="0" xfId="65" applyNumberFormat="1" applyFont="1" applyFill="1" applyAlignment="1">
      <alignment horizontal="left" vertical="center"/>
    </xf>
    <xf numFmtId="49" fontId="54" fillId="24" borderId="0" xfId="65" applyNumberFormat="1" applyFont="1" applyFill="1" applyAlignment="1">
      <alignment horizontal="center" vertical="center"/>
    </xf>
    <xf numFmtId="1" fontId="37" fillId="24" borderId="13" xfId="65" applyNumberFormat="1" applyFont="1" applyFill="1" applyBorder="1" applyAlignment="1">
      <alignment horizontal="center" vertical="center"/>
    </xf>
    <xf numFmtId="0" fontId="37" fillId="24" borderId="13" xfId="65" applyFont="1" applyFill="1" applyBorder="1" applyAlignment="1">
      <alignment horizontal="left" vertical="center"/>
    </xf>
    <xf numFmtId="0" fontId="37" fillId="24" borderId="13" xfId="65" applyFont="1" applyFill="1" applyBorder="1" applyAlignment="1">
      <alignment vertical="center"/>
    </xf>
    <xf numFmtId="0" fontId="37" fillId="24" borderId="14" xfId="65" applyFont="1" applyFill="1" applyBorder="1" applyAlignment="1">
      <alignment horizontal="center" vertical="center"/>
    </xf>
    <xf numFmtId="0" fontId="37" fillId="24" borderId="0" xfId="65" applyFont="1" applyFill="1" applyAlignment="1">
      <alignment horizontal="left" vertical="center"/>
    </xf>
    <xf numFmtId="0" fontId="37" fillId="24" borderId="0" xfId="65" applyFont="1" applyFill="1" applyAlignment="1">
      <alignment vertical="center"/>
    </xf>
    <xf numFmtId="0" fontId="37" fillId="24" borderId="16" xfId="65" applyFont="1" applyFill="1" applyBorder="1" applyAlignment="1">
      <alignment horizontal="center" vertical="center"/>
    </xf>
    <xf numFmtId="1" fontId="37" fillId="24" borderId="18" xfId="65" applyNumberFormat="1" applyFont="1" applyFill="1" applyBorder="1" applyAlignment="1">
      <alignment horizontal="center" vertical="center"/>
    </xf>
    <xf numFmtId="0" fontId="37" fillId="24" borderId="18" xfId="65" applyFont="1" applyFill="1" applyBorder="1" applyAlignment="1">
      <alignment horizontal="left" vertical="center"/>
    </xf>
    <xf numFmtId="0" fontId="37" fillId="24" borderId="18" xfId="65" applyFont="1" applyFill="1" applyBorder="1" applyAlignment="1">
      <alignment vertical="center"/>
    </xf>
    <xf numFmtId="0" fontId="37" fillId="24" borderId="19" xfId="65" applyFont="1" applyFill="1" applyBorder="1" applyAlignment="1">
      <alignment horizontal="center" vertical="center"/>
    </xf>
    <xf numFmtId="170" fontId="39" fillId="24" borderId="20" xfId="0" applyNumberFormat="1" applyFont="1" applyFill="1" applyBorder="1" applyAlignment="1">
      <alignment horizontal="center" vertical="center"/>
    </xf>
    <xf numFmtId="170" fontId="39" fillId="24" borderId="23" xfId="0" applyNumberFormat="1" applyFont="1" applyFill="1" applyBorder="1" applyAlignment="1">
      <alignment horizontal="center" vertical="center"/>
    </xf>
    <xf numFmtId="170" fontId="39" fillId="24" borderId="34" xfId="0" applyNumberFormat="1" applyFont="1" applyFill="1" applyBorder="1" applyAlignment="1">
      <alignment horizontal="center" vertical="center"/>
    </xf>
    <xf numFmtId="170" fontId="39" fillId="24" borderId="21" xfId="0" applyNumberFormat="1" applyFont="1" applyFill="1" applyBorder="1" applyAlignment="1">
      <alignment horizontal="center" vertical="center"/>
    </xf>
    <xf numFmtId="170" fontId="39" fillId="24" borderId="10" xfId="0" applyNumberFormat="1" applyFont="1" applyFill="1" applyBorder="1" applyAlignment="1">
      <alignment horizontal="center" vertical="center"/>
    </xf>
    <xf numFmtId="170" fontId="39" fillId="24" borderId="11" xfId="0" applyNumberFormat="1" applyFont="1" applyFill="1" applyBorder="1" applyAlignment="1">
      <alignment horizontal="center" vertical="center"/>
    </xf>
    <xf numFmtId="170" fontId="39" fillId="24" borderId="39" xfId="0" applyNumberFormat="1" applyFont="1" applyFill="1" applyBorder="1" applyAlignment="1">
      <alignment horizontal="center" vertical="center"/>
    </xf>
    <xf numFmtId="170" fontId="39" fillId="24" borderId="24" xfId="0" applyNumberFormat="1" applyFont="1" applyFill="1" applyBorder="1" applyAlignment="1">
      <alignment horizontal="center" vertical="center"/>
    </xf>
    <xf numFmtId="170" fontId="39" fillId="24" borderId="42" xfId="0" applyNumberFormat="1" applyFont="1" applyFill="1" applyBorder="1" applyAlignment="1">
      <alignment horizontal="center" vertical="center"/>
    </xf>
    <xf numFmtId="170" fontId="39" fillId="24" borderId="43" xfId="0" applyNumberFormat="1" applyFont="1" applyFill="1" applyBorder="1" applyAlignment="1">
      <alignment horizontal="center" vertical="center"/>
    </xf>
    <xf numFmtId="170" fontId="39" fillId="24" borderId="44" xfId="0" applyNumberFormat="1" applyFont="1" applyFill="1" applyBorder="1" applyAlignment="1">
      <alignment horizontal="center" vertical="center"/>
    </xf>
    <xf numFmtId="171" fontId="39" fillId="24" borderId="57" xfId="0" applyNumberFormat="1" applyFont="1" applyFill="1" applyBorder="1" applyAlignment="1">
      <alignment horizontal="center" vertical="center"/>
    </xf>
    <xf numFmtId="171" fontId="39" fillId="24" borderId="58" xfId="0" applyNumberFormat="1" applyFont="1" applyFill="1" applyBorder="1" applyAlignment="1">
      <alignment horizontal="center" vertical="center"/>
    </xf>
    <xf numFmtId="171" fontId="39" fillId="24" borderId="59" xfId="0" applyNumberFormat="1" applyFont="1" applyFill="1" applyBorder="1" applyAlignment="1">
      <alignment horizontal="center" vertical="center"/>
    </xf>
    <xf numFmtId="171" fontId="41" fillId="24" borderId="56" xfId="0" applyNumberFormat="1" applyFont="1" applyFill="1" applyBorder="1" applyAlignment="1">
      <alignment horizontal="center" vertical="center"/>
    </xf>
    <xf numFmtId="171" fontId="39" fillId="24" borderId="0" xfId="0" applyNumberFormat="1" applyFont="1" applyFill="1" applyAlignment="1" applyProtection="1">
      <alignment horizontal="left" vertical="center"/>
      <protection locked="0"/>
    </xf>
    <xf numFmtId="171" fontId="27" fillId="24" borderId="0" xfId="65" applyNumberFormat="1" applyFont="1" applyFill="1" applyAlignment="1">
      <alignment horizontal="center" vertical="center"/>
    </xf>
    <xf numFmtId="171" fontId="49" fillId="24" borderId="0" xfId="0" applyNumberFormat="1" applyFont="1" applyFill="1" applyAlignment="1">
      <alignment horizontal="center" vertical="center"/>
    </xf>
    <xf numFmtId="171" fontId="49" fillId="24" borderId="0" xfId="0" applyNumberFormat="1" applyFont="1" applyFill="1" applyAlignment="1" applyProtection="1">
      <alignment horizontal="left" vertical="center"/>
      <protection locked="0"/>
    </xf>
    <xf numFmtId="1" fontId="39" fillId="24" borderId="0" xfId="0" applyNumberFormat="1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0" fontId="47" fillId="24" borderId="50" xfId="0" applyFont="1" applyFill="1" applyBorder="1" applyAlignment="1">
      <alignment horizontal="center" vertical="center"/>
    </xf>
    <xf numFmtId="0" fontId="47" fillId="24" borderId="53" xfId="0" applyFont="1" applyFill="1" applyBorder="1" applyAlignment="1">
      <alignment horizontal="center" vertical="center"/>
    </xf>
    <xf numFmtId="0" fontId="50" fillId="24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 vertical="center"/>
    </xf>
    <xf numFmtId="0" fontId="3" fillId="24" borderId="0" xfId="65" applyFont="1" applyFill="1" applyAlignment="1">
      <alignment horizontal="left" vertical="center"/>
    </xf>
    <xf numFmtId="0" fontId="1" fillId="24" borderId="0" xfId="65" applyFont="1" applyFill="1" applyAlignment="1" applyProtection="1">
      <alignment horizontal="right"/>
      <protection locked="0"/>
    </xf>
    <xf numFmtId="49" fontId="27" fillId="24" borderId="0" xfId="65" applyNumberFormat="1" applyFont="1" applyFill="1" applyAlignment="1">
      <alignment horizontal="left"/>
    </xf>
    <xf numFmtId="49" fontId="27" fillId="24" borderId="0" xfId="65" applyNumberFormat="1" applyFont="1" applyFill="1" applyAlignment="1">
      <alignment horizontal="left" vertical="center" indent="1"/>
    </xf>
    <xf numFmtId="49" fontId="27" fillId="24" borderId="0" xfId="65" applyNumberFormat="1" applyFont="1" applyFill="1" applyAlignment="1">
      <alignment horizontal="center" vertical="center"/>
    </xf>
    <xf numFmtId="49" fontId="27" fillId="24" borderId="0" xfId="65" applyNumberFormat="1" applyFont="1" applyFill="1" applyAlignment="1">
      <alignment horizontal="right" vertical="center"/>
    </xf>
    <xf numFmtId="0" fontId="33" fillId="24" borderId="0" xfId="65" applyFont="1" applyFill="1" applyAlignment="1">
      <alignment horizontal="left" vertical="center"/>
    </xf>
    <xf numFmtId="0" fontId="3" fillId="24" borderId="0" xfId="65" applyFont="1" applyFill="1" applyAlignment="1" applyProtection="1">
      <alignment horizontal="left" vertical="center"/>
      <protection locked="0"/>
    </xf>
    <xf numFmtId="49" fontId="3" fillId="24" borderId="0" xfId="65" applyNumberFormat="1" applyFont="1" applyFill="1" applyAlignment="1">
      <alignment horizontal="left" vertical="center"/>
    </xf>
    <xf numFmtId="0" fontId="1" fillId="24" borderId="0" xfId="65" applyFont="1" applyFill="1" applyAlignment="1">
      <alignment horizontal="right" vertical="center"/>
    </xf>
    <xf numFmtId="171" fontId="27" fillId="24" borderId="0" xfId="65" applyNumberFormat="1" applyFont="1" applyFill="1" applyAlignment="1">
      <alignment horizontal="left" vertical="center" indent="1"/>
    </xf>
    <xf numFmtId="0" fontId="2" fillId="24" borderId="0" xfId="65" applyFill="1" applyAlignment="1">
      <alignment horizontal="left" vertical="center"/>
    </xf>
    <xf numFmtId="0" fontId="27" fillId="24" borderId="0" xfId="65" applyFont="1" applyFill="1" applyAlignment="1">
      <alignment horizontal="left" vertical="center"/>
    </xf>
    <xf numFmtId="49" fontId="30" fillId="24" borderId="0" xfId="65" applyNumberFormat="1" applyFont="1" applyFill="1" applyAlignment="1" applyProtection="1">
      <alignment horizontal="left" vertical="center"/>
      <protection locked="0"/>
    </xf>
    <xf numFmtId="49" fontId="34" fillId="24" borderId="0" xfId="65" applyNumberFormat="1" applyFont="1" applyFill="1" applyAlignment="1">
      <alignment horizontal="center" vertical="center"/>
    </xf>
    <xf numFmtId="0" fontId="38" fillId="24" borderId="0" xfId="65" applyFont="1" applyFill="1" applyAlignment="1">
      <alignment horizontal="left"/>
    </xf>
    <xf numFmtId="0" fontId="30" fillId="24" borderId="0" xfId="65" applyFont="1" applyFill="1" applyAlignment="1" applyProtection="1">
      <alignment horizontal="left"/>
      <protection locked="0"/>
    </xf>
    <xf numFmtId="49" fontId="28" fillId="24" borderId="15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6" xfId="65" applyNumberFormat="1" applyFont="1" applyFill="1" applyBorder="1" applyAlignment="1">
      <alignment horizontal="center" vertical="center"/>
    </xf>
    <xf numFmtId="49" fontId="32" fillId="24" borderId="15" xfId="65" applyNumberFormat="1" applyFont="1" applyFill="1" applyBorder="1" applyAlignment="1">
      <alignment horizontal="center" vertical="center"/>
    </xf>
    <xf numFmtId="49" fontId="32" fillId="24" borderId="0" xfId="65" applyNumberFormat="1" applyFont="1" applyFill="1" applyAlignment="1">
      <alignment horizontal="center" vertical="center"/>
    </xf>
    <xf numFmtId="49" fontId="32" fillId="24" borderId="16" xfId="65" applyNumberFormat="1" applyFont="1" applyFill="1" applyBorder="1" applyAlignment="1">
      <alignment horizontal="center" vertical="center"/>
    </xf>
    <xf numFmtId="169" fontId="1" fillId="24" borderId="15" xfId="65" applyNumberFormat="1" applyFont="1" applyFill="1" applyBorder="1" applyAlignment="1" applyProtection="1">
      <alignment horizontal="left" vertical="center" indent="1"/>
      <protection locked="0"/>
    </xf>
    <xf numFmtId="169" fontId="1" fillId="24" borderId="0" xfId="65" applyNumberFormat="1" applyFont="1" applyFill="1" applyAlignment="1" applyProtection="1">
      <alignment horizontal="left" vertical="center" indent="1"/>
      <protection locked="0"/>
    </xf>
    <xf numFmtId="172" fontId="29" fillId="24" borderId="0" xfId="65" applyNumberFormat="1" applyFont="1" applyFill="1" applyAlignment="1">
      <alignment horizontal="right" vertical="center" indent="1"/>
    </xf>
    <xf numFmtId="172" fontId="29" fillId="24" borderId="16" xfId="65" applyNumberFormat="1" applyFont="1" applyFill="1" applyBorder="1" applyAlignment="1">
      <alignment horizontal="right" vertical="center" indent="1"/>
    </xf>
    <xf numFmtId="164" fontId="1" fillId="24" borderId="0" xfId="65" applyNumberFormat="1" applyFont="1" applyFill="1" applyAlignment="1">
      <alignment horizontal="left" vertical="center" indent="2"/>
    </xf>
    <xf numFmtId="166" fontId="1" fillId="24" borderId="0" xfId="65" applyNumberFormat="1" applyFont="1" applyFill="1" applyAlignment="1">
      <alignment horizontal="right" vertical="center" indent="2"/>
    </xf>
    <xf numFmtId="0" fontId="52" fillId="24" borderId="15" xfId="65" applyFont="1" applyFill="1" applyBorder="1" applyAlignment="1">
      <alignment horizontal="center" vertical="center"/>
    </xf>
    <xf numFmtId="0" fontId="52" fillId="24" borderId="0" xfId="65" applyFont="1" applyFill="1" applyAlignment="1">
      <alignment horizontal="center" vertical="center"/>
    </xf>
    <xf numFmtId="0" fontId="52" fillId="24" borderId="16" xfId="65" applyFont="1" applyFill="1" applyBorder="1" applyAlignment="1">
      <alignment horizontal="center" vertical="center"/>
    </xf>
    <xf numFmtId="49" fontId="58" fillId="24" borderId="12" xfId="65" applyNumberFormat="1" applyFont="1" applyFill="1" applyBorder="1" applyAlignment="1">
      <alignment horizontal="center" vertical="center" textRotation="90"/>
    </xf>
    <xf numFmtId="49" fontId="58" fillId="24" borderId="15" xfId="65" applyNumberFormat="1" applyFont="1" applyFill="1" applyBorder="1" applyAlignment="1">
      <alignment horizontal="center" vertical="center" textRotation="90"/>
    </xf>
    <xf numFmtId="49" fontId="58" fillId="24" borderId="17" xfId="65" applyNumberFormat="1" applyFont="1" applyFill="1" applyBorder="1" applyAlignment="1">
      <alignment horizontal="center" vertical="center" textRotation="90"/>
    </xf>
    <xf numFmtId="1" fontId="55" fillId="24" borderId="0" xfId="65" applyNumberFormat="1" applyFont="1" applyFill="1" applyAlignment="1">
      <alignment horizontal="center" vertical="center"/>
    </xf>
    <xf numFmtId="49" fontId="34" fillId="24" borderId="12" xfId="65" applyNumberFormat="1" applyFont="1" applyFill="1" applyBorder="1" applyAlignment="1">
      <alignment horizontal="center" vertical="center" textRotation="90"/>
    </xf>
    <xf numFmtId="49" fontId="34" fillId="24" borderId="15" xfId="65" applyNumberFormat="1" applyFont="1" applyFill="1" applyBorder="1" applyAlignment="1">
      <alignment horizontal="center" vertical="center" textRotation="90"/>
    </xf>
    <xf numFmtId="49" fontId="34" fillId="24" borderId="17" xfId="65" applyNumberFormat="1" applyFont="1" applyFill="1" applyBorder="1" applyAlignment="1">
      <alignment horizontal="center" vertical="center" textRotation="90"/>
    </xf>
    <xf numFmtId="49" fontId="56" fillId="24" borderId="12" xfId="65" applyNumberFormat="1" applyFont="1" applyFill="1" applyBorder="1" applyAlignment="1">
      <alignment horizontal="center" vertical="center" textRotation="90"/>
    </xf>
    <xf numFmtId="49" fontId="56" fillId="24" borderId="15" xfId="65" applyNumberFormat="1" applyFont="1" applyFill="1" applyBorder="1" applyAlignment="1">
      <alignment horizontal="center" vertical="center" textRotation="90"/>
    </xf>
    <xf numFmtId="49" fontId="56" fillId="24" borderId="17" xfId="65" applyNumberFormat="1" applyFont="1" applyFill="1" applyBorder="1" applyAlignment="1">
      <alignment horizontal="center" vertical="center" textRotation="90"/>
    </xf>
    <xf numFmtId="49" fontId="57" fillId="24" borderId="12" xfId="65" applyNumberFormat="1" applyFont="1" applyFill="1" applyBorder="1" applyAlignment="1">
      <alignment horizontal="center" vertical="center" textRotation="90"/>
    </xf>
    <xf numFmtId="49" fontId="57" fillId="24" borderId="15" xfId="65" applyNumberFormat="1" applyFont="1" applyFill="1" applyBorder="1" applyAlignment="1">
      <alignment horizontal="center" vertical="center" textRotation="90"/>
    </xf>
    <xf numFmtId="49" fontId="57" fillId="24" borderId="17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42" fillId="24" borderId="20" xfId="0" applyFont="1" applyFill="1" applyBorder="1" applyAlignment="1">
      <alignment horizontal="center" vertical="center"/>
    </xf>
    <xf numFmtId="0" fontId="42" fillId="24" borderId="23" xfId="0" applyFont="1" applyFill="1" applyBorder="1" applyAlignment="1">
      <alignment horizontal="center" vertical="center"/>
    </xf>
    <xf numFmtId="0" fontId="42" fillId="24" borderId="25" xfId="0" applyFont="1" applyFill="1" applyBorder="1" applyAlignment="1">
      <alignment horizontal="center" vertical="center"/>
    </xf>
    <xf numFmtId="0" fontId="42" fillId="24" borderId="34" xfId="0" applyFont="1" applyFill="1" applyBorder="1" applyAlignment="1">
      <alignment horizontal="center" vertical="center"/>
    </xf>
    <xf numFmtId="0" fontId="41" fillId="24" borderId="26" xfId="0" applyFont="1" applyFill="1" applyBorder="1" applyAlignment="1">
      <alignment horizontal="center" vertical="center"/>
    </xf>
    <xf numFmtId="0" fontId="41" fillId="24" borderId="27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44" fillId="24" borderId="30" xfId="0" applyFont="1" applyFill="1" applyBorder="1" applyAlignment="1">
      <alignment horizontal="center" vertical="center"/>
    </xf>
    <xf numFmtId="0" fontId="44" fillId="24" borderId="31" xfId="0" applyFont="1" applyFill="1" applyBorder="1" applyAlignment="1">
      <alignment horizontal="center" vertical="center"/>
    </xf>
    <xf numFmtId="0" fontId="44" fillId="24" borderId="32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 xr:uid="{0DD8EB76-B8AB-4FA6-91D2-E97F6A62D32B}"/>
    <cellStyle name="Standaard 11" xfId="62" xr:uid="{7C6CF012-7605-4C32-ADA8-0F95F7A5BEB0}"/>
    <cellStyle name="Standaard 12" xfId="43" xr:uid="{3728D936-6A93-49C5-9904-FABB078C2F2C}"/>
    <cellStyle name="Standaard 13" xfId="49" xr:uid="{49EAE54C-5744-474D-A692-5F22011AC788}"/>
    <cellStyle name="Standaard 16" xfId="59" xr:uid="{4D386C18-DECF-4D88-B900-FD1BB9FF65C8}"/>
    <cellStyle name="Standaard 18" xfId="50" xr:uid="{02F6310F-CF15-4E80-BCF4-37006EE62761}"/>
    <cellStyle name="Standaard 19" xfId="45" xr:uid="{5E4F1F20-5020-41F8-BD8D-87E3F69C96D5}"/>
    <cellStyle name="Standaard 2" xfId="42" xr:uid="{39B85D77-93BC-493B-B8FE-43C3D60DFBAA}"/>
    <cellStyle name="Standaard 2 2" xfId="66" xr:uid="{17846D7D-C894-4754-B7F3-3D6950658299}"/>
    <cellStyle name="Standaard 26" xfId="52" xr:uid="{EE647280-892F-4FE4-9E70-C62587EDE8CC}"/>
    <cellStyle name="Standaard 27" xfId="56" xr:uid="{BCCFF3E4-B7ED-4D67-8FBF-9DF03922AEDF}"/>
    <cellStyle name="Standaard 28" xfId="51" xr:uid="{8F393386-95AC-4C9D-8C69-04387F046E78}"/>
    <cellStyle name="Standaard 29" xfId="48" xr:uid="{4B6FB556-8931-4E75-93A7-A29D350C41FD}"/>
    <cellStyle name="Standaard 3" xfId="65" xr:uid="{767F5CDB-2B16-40D8-88EA-A52857F9C15B}"/>
    <cellStyle name="Standaard 3 11" xfId="54" xr:uid="{BC46C603-9EFE-44EA-AC47-450B672CEE6F}"/>
    <cellStyle name="Standaard 3 3" xfId="57" xr:uid="{1E96F4D5-0FCA-45D2-82D7-FDC3BF36EAEF}"/>
    <cellStyle name="Standaard 3 4" xfId="55" xr:uid="{4A4D31E2-4F8D-464B-81A6-F0AE234AF0A3}"/>
    <cellStyle name="Standaard 3 5" xfId="60" xr:uid="{7A7670C5-A1FF-4E76-9685-29ED99383FA1}"/>
    <cellStyle name="Standaard 3 6" xfId="64" xr:uid="{5F7CAE1A-04CE-409B-B853-B712EA1B7327}"/>
    <cellStyle name="Standaard 3 7" xfId="61" xr:uid="{84366EDF-5249-4BBA-847D-2C0CD3BF5E72}"/>
    <cellStyle name="Standaard 3 8" xfId="44" xr:uid="{51930CC5-307B-49E4-A597-A4ECBFF2D416}"/>
    <cellStyle name="Standaard 7" xfId="58" xr:uid="{23430F5F-CAA8-4548-8240-5C679E20F4B2}"/>
    <cellStyle name="Standaard 8" xfId="47" xr:uid="{22301821-92D7-497A-9408-340723C5665B}"/>
    <cellStyle name="Standaard 9" xfId="46" xr:uid="{AEAC852F-38BF-4932-A362-178A3B350192}"/>
    <cellStyle name="Titel" xfId="37" builtinId="15" customBuiltin="1"/>
    <cellStyle name="Totaal" xfId="38" builtinId="25" customBuiltin="1"/>
    <cellStyle name="Uitvoer" xfId="39" builtinId="21" customBuiltin="1"/>
    <cellStyle name="Valuta 2" xfId="63" xr:uid="{557C894A-D439-4543-B5D4-4F67E0D67523}"/>
    <cellStyle name="Verklarende tekst" xfId="40" builtinId="53" customBuiltin="1"/>
    <cellStyle name="Waarschuwingstekst" xfId="41" builtinId="11" customBuiltin="1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73647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76200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73647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172200" y="76200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A68-E38F-4FE2-837A-6104924B80CB}">
  <sheetPr codeName="Blad1"/>
  <dimension ref="A1:T167"/>
  <sheetViews>
    <sheetView zoomScale="90" zoomScaleNormal="90" workbookViewId="0">
      <pane ySplit="2" topLeftCell="A3" activePane="bottomLeft" state="frozen"/>
      <selection pane="bottomLeft" activeCell="J61" sqref="J61"/>
    </sheetView>
  </sheetViews>
  <sheetFormatPr defaultColWidth="0" defaultRowHeight="18.75" customHeight="1" zeroHeight="1" x14ac:dyDescent="0.25"/>
  <cols>
    <col min="1" max="1" width="2.109375" style="2" customWidth="1"/>
    <col min="2" max="2" width="9.33203125" style="2" customWidth="1"/>
    <col min="3" max="3" width="35.6640625" style="16" customWidth="1"/>
    <col min="4" max="4" width="10.6640625" style="2" customWidth="1"/>
    <col min="5" max="5" width="8.33203125" style="2" customWidth="1"/>
    <col min="6" max="6" width="10" style="2" customWidth="1"/>
    <col min="7" max="7" width="10" style="49" customWidth="1"/>
    <col min="8" max="8" width="8.5546875" style="2" customWidth="1"/>
    <col min="9" max="9" width="10.6640625" style="2" customWidth="1"/>
    <col min="10" max="10" width="7.88671875" style="2" customWidth="1"/>
    <col min="11" max="11" width="1.44140625" style="2" customWidth="1"/>
    <col min="12" max="12" width="8.5546875" style="2" customWidth="1"/>
    <col min="13" max="13" width="2.109375" style="2" customWidth="1"/>
    <col min="14" max="20" width="0" style="2" hidden="1" customWidth="1"/>
    <col min="21" max="16384" width="10.6640625" style="2" hidden="1"/>
  </cols>
  <sheetData>
    <row r="1" spans="2:12" ht="28.5" customHeight="1" x14ac:dyDescent="0.25">
      <c r="B1" s="157" t="s">
        <v>1186</v>
      </c>
      <c r="C1" s="157"/>
      <c r="D1" s="157"/>
      <c r="E1" s="157"/>
      <c r="F1" s="157"/>
      <c r="G1" s="157"/>
      <c r="H1" s="157"/>
      <c r="I1" s="157"/>
      <c r="J1" s="157"/>
    </row>
    <row r="2" spans="2:12" ht="21" customHeight="1" x14ac:dyDescent="0.25">
      <c r="B2" s="15" t="s">
        <v>907</v>
      </c>
      <c r="C2" s="35">
        <v>18</v>
      </c>
      <c r="D2" s="15" t="s">
        <v>908</v>
      </c>
      <c r="E2" s="146">
        <f>VLOOKUP($C2,GEMIDDELDES!$C$5:$I$11,5,FALSE)</f>
        <v>0.34499999999999997</v>
      </c>
      <c r="F2" s="15" t="s">
        <v>914</v>
      </c>
      <c r="G2" s="143">
        <f>VLOOKUP($C2,GEMIDDELDES!$C$5:$I$11,6,FALSE)</f>
        <v>0.41499999999999998</v>
      </c>
      <c r="H2" s="33" t="s">
        <v>911</v>
      </c>
      <c r="I2" s="143">
        <f>VLOOKUP($C2,GEMIDDELDES!$C$5:$I$11,7,FALSE)</f>
        <v>0.51</v>
      </c>
      <c r="K2" s="14"/>
    </row>
    <row r="3" spans="2:12" ht="15" customHeight="1" thickBot="1" x14ac:dyDescent="0.3"/>
    <row r="4" spans="2:12" ht="22.5" customHeight="1" thickTop="1" thickBot="1" x14ac:dyDescent="0.3">
      <c r="B4" s="36">
        <v>8513</v>
      </c>
      <c r="C4" s="17" t="str">
        <f>IF($B4="","(Naam Speler)",VLOOKUP($B4,LEDEN!$B:$G,5,FALSE))</f>
        <v>DECOCK Johan</v>
      </c>
      <c r="D4" s="18" t="str">
        <f>IF($B4="","(Club)",VLOOKUP($B4,LEDEN!$B:$G,3,FALSE))</f>
        <v>K.GHOK</v>
      </c>
      <c r="E4" s="19" t="str">
        <f>IF($B4="","","MP")</f>
        <v>MP</v>
      </c>
      <c r="F4" s="20" t="str">
        <f>IF($B4="","","2,10m")</f>
        <v>2,10m</v>
      </c>
      <c r="G4" s="50" t="str">
        <f>IF($B4="","","2,30m")</f>
        <v>2,30m</v>
      </c>
      <c r="H4" s="20" t="str">
        <f>IF($B4="","","BEU")</f>
        <v>BEU</v>
      </c>
      <c r="I4" s="20" t="str">
        <f>IF($B4="","","GEM")</f>
        <v>GEM</v>
      </c>
      <c r="J4" s="21" t="str">
        <f>IF($B4="","","HR")</f>
        <v>HR</v>
      </c>
      <c r="L4" s="22" t="str">
        <f>IF($B4="","(Opm.)",IF(VLOOKUP($B4,LEDEN!$B:$G,6,FALSE)=0,"",VLOOKUP($B4,LEDEN!$B:$G,6,FALSE)))</f>
        <v/>
      </c>
    </row>
    <row r="5" spans="2:12" ht="19.5" customHeight="1" thickTop="1" x14ac:dyDescent="0.25">
      <c r="B5" s="37">
        <v>8031</v>
      </c>
      <c r="C5" s="23" t="str">
        <f>IF($B5="","",VLOOKUP($B5,LEDEN!$B:$G,5,FALSE))</f>
        <v>DUJARDIN Jean-Pierre</v>
      </c>
      <c r="D5" s="24" t="str">
        <f>IF($I5="","",IF($I5&lt;$E$2,"OG",IF($I5&gt;=$I$2,"D.PR",IF($I5&gt;=$G$2,"PROM","MG"))))</f>
        <v>MG</v>
      </c>
      <c r="E5" s="40">
        <v>2</v>
      </c>
      <c r="F5" s="41"/>
      <c r="G5" s="41">
        <v>18</v>
      </c>
      <c r="H5" s="41">
        <v>44</v>
      </c>
      <c r="I5" s="139">
        <f>IF(H5="","",ROUNDDOWN(G5/H5,3))</f>
        <v>0.40899999999999997</v>
      </c>
      <c r="J5" s="46">
        <v>3</v>
      </c>
    </row>
    <row r="6" spans="2:12" ht="19.5" customHeight="1" x14ac:dyDescent="0.25">
      <c r="B6" s="38">
        <v>8689</v>
      </c>
      <c r="C6" s="25" t="str">
        <f>IF($B6="","",VLOOKUP($B6,LEDEN!$B:$G,5,FALSE))</f>
        <v>DE WAELE Eddy</v>
      </c>
      <c r="D6" s="26" t="str">
        <f t="shared" ref="D6:D8" si="0">IF($I6="","",IF($I6&lt;$E$2,"OG",IF($I6&gt;=$I$2,"D.PR",IF($I6&gt;=$G$2,"PROM","MG"))))</f>
        <v>OG</v>
      </c>
      <c r="E6" s="42">
        <v>2</v>
      </c>
      <c r="F6" s="43"/>
      <c r="G6" s="43">
        <v>18</v>
      </c>
      <c r="H6" s="43">
        <v>57</v>
      </c>
      <c r="I6" s="140">
        <f t="shared" ref="I6:I8" si="1">IF(H6="","",ROUNDDOWN(G6/H6,3))</f>
        <v>0.315</v>
      </c>
      <c r="J6" s="47">
        <v>2</v>
      </c>
    </row>
    <row r="7" spans="2:12" ht="19.5" customHeight="1" x14ac:dyDescent="0.25">
      <c r="B7" s="38">
        <v>4759</v>
      </c>
      <c r="C7" s="25" t="str">
        <f>IF($B7="","",VLOOKUP($B7,LEDEN!$B:$G,5,FALSE))</f>
        <v>WARLOP Luc</v>
      </c>
      <c r="D7" s="26" t="str">
        <f t="shared" si="0"/>
        <v>OG</v>
      </c>
      <c r="E7" s="42">
        <v>0</v>
      </c>
      <c r="F7" s="43"/>
      <c r="G7" s="43">
        <v>13</v>
      </c>
      <c r="H7" s="43">
        <v>48</v>
      </c>
      <c r="I7" s="140">
        <f t="shared" si="1"/>
        <v>0.27</v>
      </c>
      <c r="J7" s="47">
        <v>3</v>
      </c>
    </row>
    <row r="8" spans="2:12" ht="19.5" customHeight="1" thickBot="1" x14ac:dyDescent="0.3">
      <c r="B8" s="39">
        <v>8689</v>
      </c>
      <c r="C8" s="27" t="str">
        <f>IF($B8="","",VLOOKUP($B8,LEDEN!$B:$G,5,FALSE))</f>
        <v>DE WAELE Eddy</v>
      </c>
      <c r="D8" s="28" t="str">
        <f t="shared" si="0"/>
        <v>OG</v>
      </c>
      <c r="E8" s="44">
        <v>2</v>
      </c>
      <c r="F8" s="45"/>
      <c r="G8" s="45">
        <v>18</v>
      </c>
      <c r="H8" s="45">
        <v>56</v>
      </c>
      <c r="I8" s="141">
        <f t="shared" si="1"/>
        <v>0.32100000000000001</v>
      </c>
      <c r="J8" s="48">
        <v>6</v>
      </c>
    </row>
    <row r="9" spans="2:12" s="4" customFormat="1" ht="22.5" customHeight="1" thickTop="1" thickBot="1" x14ac:dyDescent="0.3">
      <c r="B9" s="154" t="s">
        <v>913</v>
      </c>
      <c r="C9" s="155"/>
      <c r="D9" s="32" t="str">
        <f>IF($I9=0,"",IF($I9&lt;$E$2,"OG",IF($I9&gt;=$I$2,"D.PR",IF($I9&gt;=$G$2,"PROM","MG"))))</f>
        <v>OG</v>
      </c>
      <c r="E9" s="29">
        <f>SUM(E5:E8)</f>
        <v>6</v>
      </c>
      <c r="F9" s="30">
        <f t="shared" ref="F9:H9" si="2">SUM(F5:F8)</f>
        <v>0</v>
      </c>
      <c r="G9" s="30">
        <f t="shared" si="2"/>
        <v>67</v>
      </c>
      <c r="H9" s="30">
        <f t="shared" si="2"/>
        <v>205</v>
      </c>
      <c r="I9" s="142">
        <f>IF(H9=0,0,ROUNDDOWN(G9/H9,3))</f>
        <v>0.32600000000000001</v>
      </c>
      <c r="J9" s="31">
        <f>MAX(J5:J8)</f>
        <v>6</v>
      </c>
    </row>
    <row r="10" spans="2:12" ht="11.25" customHeight="1" thickTop="1" thickBot="1" x14ac:dyDescent="0.3"/>
    <row r="11" spans="2:12" ht="22.5" customHeight="1" thickTop="1" thickBot="1" x14ac:dyDescent="0.3">
      <c r="B11" s="36">
        <v>8031</v>
      </c>
      <c r="C11" s="17" t="str">
        <f>IF($B11="","(Naam Speler)",VLOOKUP($B11,LEDEN!$B:$G,5,FALSE))</f>
        <v>DUJARDIN Jean-Pierre</v>
      </c>
      <c r="D11" s="18" t="str">
        <f>IF($B11="","(Club)",VLOOKUP($B11,LEDEN!$B:$G,3,FALSE))</f>
        <v>K.GHOK</v>
      </c>
      <c r="E11" s="19" t="str">
        <f>IF($B11="","","MP")</f>
        <v>MP</v>
      </c>
      <c r="F11" s="20" t="str">
        <f>IF($B11="","","2,10m")</f>
        <v>2,10m</v>
      </c>
      <c r="G11" s="50" t="str">
        <f>IF($B11="","","2,30m")</f>
        <v>2,30m</v>
      </c>
      <c r="H11" s="20" t="str">
        <f>IF($B11="","","BEU")</f>
        <v>BEU</v>
      </c>
      <c r="I11" s="20" t="str">
        <f>IF($B11="","","GEM")</f>
        <v>GEM</v>
      </c>
      <c r="J11" s="21" t="str">
        <f>IF($B11="","","HR")</f>
        <v>HR</v>
      </c>
      <c r="L11" s="22" t="str">
        <f>IF($B11="","(Opm.)",IF(VLOOKUP($B11,LEDEN!$B:$G,6,FALSE)=0,"",VLOOKUP($B11,LEDEN!$B:$G,6,FALSE)))</f>
        <v/>
      </c>
    </row>
    <row r="12" spans="2:12" ht="19.5" customHeight="1" thickTop="1" x14ac:dyDescent="0.25">
      <c r="B12" s="37">
        <v>8513</v>
      </c>
      <c r="C12" s="23" t="str">
        <f>IF($B12="","",VLOOKUP($B12,LEDEN!$B:$G,5,FALSE))</f>
        <v>DECOCK Johan</v>
      </c>
      <c r="D12" s="24" t="str">
        <f>IF($I12="","",IF($I12&lt;$E$2,"OG",IF($I12&gt;=$I$2,"D.PR",IF($I12&gt;=$G$2,"PROM","MG"))))</f>
        <v>OG</v>
      </c>
      <c r="E12" s="40">
        <v>0</v>
      </c>
      <c r="F12" s="41"/>
      <c r="G12" s="41">
        <v>14</v>
      </c>
      <c r="H12" s="41">
        <v>44</v>
      </c>
      <c r="I12" s="139">
        <f>IF(H12="","",ROUNDDOWN(G12/H12,3))</f>
        <v>0.318</v>
      </c>
      <c r="J12" s="46">
        <v>3</v>
      </c>
    </row>
    <row r="13" spans="2:12" ht="19.5" customHeight="1" x14ac:dyDescent="0.25">
      <c r="B13" s="38">
        <v>4759</v>
      </c>
      <c r="C13" s="25" t="str">
        <f>IF($B13="","",VLOOKUP($B13,LEDEN!$B:$G,5,FALSE))</f>
        <v>WARLOP Luc</v>
      </c>
      <c r="D13" s="26" t="str">
        <f t="shared" ref="D13:D15" si="3">IF($I13="","",IF($I13&lt;$E$2,"OG",IF($I13&gt;=$I$2,"D.PR",IF($I13&gt;=$G$2,"PROM","MG"))))</f>
        <v>D.PR</v>
      </c>
      <c r="E13" s="42">
        <v>2</v>
      </c>
      <c r="F13" s="43"/>
      <c r="G13" s="43">
        <v>18</v>
      </c>
      <c r="H13" s="43">
        <v>28</v>
      </c>
      <c r="I13" s="140">
        <f t="shared" ref="I13:I15" si="4">IF(H13="","",ROUNDDOWN(G13/H13,3))</f>
        <v>0.64200000000000002</v>
      </c>
      <c r="J13" s="47">
        <v>2</v>
      </c>
    </row>
    <row r="14" spans="2:12" ht="19.5" customHeight="1" x14ac:dyDescent="0.25">
      <c r="B14" s="38">
        <v>8689</v>
      </c>
      <c r="C14" s="25" t="str">
        <f>IF($B14="","",VLOOKUP($B14,LEDEN!$B:$G,5,FALSE))</f>
        <v>DE WAELE Eddy</v>
      </c>
      <c r="D14" s="26" t="str">
        <f t="shared" si="3"/>
        <v>OG</v>
      </c>
      <c r="E14" s="42">
        <v>2</v>
      </c>
      <c r="F14" s="43"/>
      <c r="G14" s="43">
        <v>18</v>
      </c>
      <c r="H14" s="43">
        <v>61</v>
      </c>
      <c r="I14" s="140">
        <f t="shared" si="4"/>
        <v>0.29499999999999998</v>
      </c>
      <c r="J14" s="47">
        <v>2</v>
      </c>
    </row>
    <row r="15" spans="2:12" ht="19.5" customHeight="1" thickBot="1" x14ac:dyDescent="0.3">
      <c r="B15" s="39">
        <v>4759</v>
      </c>
      <c r="C15" s="27" t="str">
        <f>IF($B15="","",VLOOKUP($B15,LEDEN!$B:$G,5,FALSE))</f>
        <v>WARLOP Luc</v>
      </c>
      <c r="D15" s="28" t="str">
        <f t="shared" si="3"/>
        <v>OG</v>
      </c>
      <c r="E15" s="44">
        <v>0</v>
      </c>
      <c r="F15" s="45"/>
      <c r="G15" s="45">
        <v>17</v>
      </c>
      <c r="H15" s="45">
        <v>56</v>
      </c>
      <c r="I15" s="141">
        <f t="shared" si="4"/>
        <v>0.30299999999999999</v>
      </c>
      <c r="J15" s="48">
        <v>3</v>
      </c>
    </row>
    <row r="16" spans="2:12" s="4" customFormat="1" ht="22.5" customHeight="1" thickTop="1" thickBot="1" x14ac:dyDescent="0.3">
      <c r="B16" s="154" t="s">
        <v>913</v>
      </c>
      <c r="C16" s="155"/>
      <c r="D16" s="32" t="str">
        <f>IF($I16=0,"",IF($I16&lt;$E$2,"OG",IF($I16&gt;=$I$2,"D.PR",IF($I16&gt;=$G$2,"PROM","MG"))))</f>
        <v>MG</v>
      </c>
      <c r="E16" s="29">
        <f>SUM(E12:E15)</f>
        <v>4</v>
      </c>
      <c r="F16" s="30">
        <f t="shared" ref="F16:H16" si="5">SUM(F12:F15)</f>
        <v>0</v>
      </c>
      <c r="G16" s="30">
        <f t="shared" si="5"/>
        <v>67</v>
      </c>
      <c r="H16" s="30">
        <f t="shared" si="5"/>
        <v>189</v>
      </c>
      <c r="I16" s="142">
        <f>IF(H16=0,0,ROUNDDOWN(G16/H16,3))</f>
        <v>0.35399999999999998</v>
      </c>
      <c r="J16" s="31">
        <f>MAX(J12:J15)</f>
        <v>3</v>
      </c>
    </row>
    <row r="17" spans="2:12" ht="11.25" customHeight="1" thickTop="1" thickBot="1" x14ac:dyDescent="0.3"/>
    <row r="18" spans="2:12" ht="22.5" customHeight="1" thickTop="1" thickBot="1" x14ac:dyDescent="0.3">
      <c r="B18" s="36">
        <v>8689</v>
      </c>
      <c r="C18" s="17" t="str">
        <f>IF($B18="","(Naam Speler)",VLOOKUP($B18,LEDEN!$B:$G,5,FALSE))</f>
        <v>DE WAELE Eddy</v>
      </c>
      <c r="D18" s="18" t="str">
        <f>IF($B18="","(Club)",VLOOKUP($B18,LEDEN!$B:$G,3,FALSE))</f>
        <v>CBC-DLS</v>
      </c>
      <c r="E18" s="19" t="str">
        <f>IF($B18="","","MP")</f>
        <v>MP</v>
      </c>
      <c r="F18" s="20" t="str">
        <f>IF($B18="","","2,10m")</f>
        <v>2,10m</v>
      </c>
      <c r="G18" s="50" t="str">
        <f>IF($B18="","","2,30m")</f>
        <v>2,30m</v>
      </c>
      <c r="H18" s="20" t="str">
        <f>IF($B18="","","BEU")</f>
        <v>BEU</v>
      </c>
      <c r="I18" s="20" t="str">
        <f>IF($B18="","","GEM")</f>
        <v>GEM</v>
      </c>
      <c r="J18" s="21" t="str">
        <f>IF($B18="","","HR")</f>
        <v>HR</v>
      </c>
      <c r="L18" s="22" t="str">
        <f>IF($B18="","(Opm.)",IF(VLOOKUP($B18,LEDEN!$B:$G,6,FALSE)=0,"",VLOOKUP($B18,LEDEN!$B:$G,6,FALSE)))</f>
        <v/>
      </c>
    </row>
    <row r="19" spans="2:12" ht="19.5" customHeight="1" thickTop="1" x14ac:dyDescent="0.25">
      <c r="B19" s="37">
        <v>4759</v>
      </c>
      <c r="C19" s="23" t="str">
        <f>IF($B19="","",VLOOKUP($B19,LEDEN!$B:$G,5,FALSE))</f>
        <v>WARLOP Luc</v>
      </c>
      <c r="D19" s="24" t="str">
        <f>IF($I19="","",IF($I19&lt;$E$2,"OG",IF($I19&gt;=$I$2,"D.PR",IF($I19&gt;=$G$2,"PROM","MG"))))</f>
        <v>OG</v>
      </c>
      <c r="E19" s="40">
        <v>0</v>
      </c>
      <c r="F19" s="41"/>
      <c r="G19" s="41">
        <v>14</v>
      </c>
      <c r="H19" s="41">
        <v>45</v>
      </c>
      <c r="I19" s="139">
        <f>IF(H19="","",ROUNDDOWN(G19/H19,3))</f>
        <v>0.311</v>
      </c>
      <c r="J19" s="46">
        <v>4</v>
      </c>
    </row>
    <row r="20" spans="2:12" ht="19.5" customHeight="1" x14ac:dyDescent="0.25">
      <c r="B20" s="38">
        <v>8513</v>
      </c>
      <c r="C20" s="25" t="str">
        <f>IF($B20="","",VLOOKUP($B20,LEDEN!$B:$G,5,FALSE))</f>
        <v>DECOCK Johan</v>
      </c>
      <c r="D20" s="26" t="str">
        <f t="shared" ref="D20:D22" si="6">IF($I20="","",IF($I20&lt;$E$2,"OG",IF($I20&gt;=$I$2,"D.PR",IF($I20&gt;=$G$2,"PROM","MG"))))</f>
        <v>OG</v>
      </c>
      <c r="E20" s="42">
        <v>0</v>
      </c>
      <c r="F20" s="43"/>
      <c r="G20" s="43">
        <v>16</v>
      </c>
      <c r="H20" s="43">
        <v>57</v>
      </c>
      <c r="I20" s="140">
        <f t="shared" ref="I20:I22" si="7">IF(H20="","",ROUNDDOWN(G20/H20,3))</f>
        <v>0.28000000000000003</v>
      </c>
      <c r="J20" s="47">
        <v>2</v>
      </c>
    </row>
    <row r="21" spans="2:12" ht="19.5" customHeight="1" x14ac:dyDescent="0.25">
      <c r="B21" s="38">
        <v>8031</v>
      </c>
      <c r="C21" s="25" t="str">
        <f>IF($B21="","",VLOOKUP($B21,LEDEN!$B:$G,5,FALSE))</f>
        <v>DUJARDIN Jean-Pierre</v>
      </c>
      <c r="D21" s="26" t="str">
        <f t="shared" si="6"/>
        <v>OG</v>
      </c>
      <c r="E21" s="42">
        <v>0</v>
      </c>
      <c r="F21" s="43"/>
      <c r="G21" s="43">
        <v>15</v>
      </c>
      <c r="H21" s="43">
        <v>61</v>
      </c>
      <c r="I21" s="140">
        <f t="shared" si="7"/>
        <v>0.245</v>
      </c>
      <c r="J21" s="47">
        <v>3</v>
      </c>
    </row>
    <row r="22" spans="2:12" ht="19.5" customHeight="1" thickBot="1" x14ac:dyDescent="0.3">
      <c r="B22" s="39">
        <v>8513</v>
      </c>
      <c r="C22" s="27" t="str">
        <f>IF($B22="","",VLOOKUP($B22,LEDEN!$B:$G,5,FALSE))</f>
        <v>DECOCK Johan</v>
      </c>
      <c r="D22" s="28" t="str">
        <f t="shared" si="6"/>
        <v>OG</v>
      </c>
      <c r="E22" s="44">
        <v>0</v>
      </c>
      <c r="F22" s="45"/>
      <c r="G22" s="45">
        <v>14</v>
      </c>
      <c r="H22" s="45">
        <v>56</v>
      </c>
      <c r="I22" s="141">
        <f t="shared" si="7"/>
        <v>0.25</v>
      </c>
      <c r="J22" s="48">
        <v>4</v>
      </c>
    </row>
    <row r="23" spans="2:12" s="4" customFormat="1" ht="22.5" customHeight="1" thickTop="1" thickBot="1" x14ac:dyDescent="0.3">
      <c r="B23" s="154" t="s">
        <v>913</v>
      </c>
      <c r="C23" s="155"/>
      <c r="D23" s="32" t="str">
        <f>IF($I23=0,"",IF($I23&lt;$E$2,"OG",IF($I23&gt;=$I$2,"D.PR",IF($I23&gt;=$G$2,"PROM","MG"))))</f>
        <v>OG</v>
      </c>
      <c r="E23" s="29">
        <f>SUM(E19:E22)</f>
        <v>0</v>
      </c>
      <c r="F23" s="30">
        <f t="shared" ref="F23:H23" si="8">SUM(F19:F22)</f>
        <v>0</v>
      </c>
      <c r="G23" s="30">
        <f t="shared" si="8"/>
        <v>59</v>
      </c>
      <c r="H23" s="30">
        <f t="shared" si="8"/>
        <v>219</v>
      </c>
      <c r="I23" s="142">
        <f>IF(H23=0,0,ROUNDDOWN(G23/H23,3))</f>
        <v>0.26900000000000002</v>
      </c>
      <c r="J23" s="31">
        <f>MAX(J19:J22)</f>
        <v>4</v>
      </c>
    </row>
    <row r="24" spans="2:12" ht="11.25" customHeight="1" thickTop="1" thickBot="1" x14ac:dyDescent="0.3"/>
    <row r="25" spans="2:12" ht="22.5" customHeight="1" thickTop="1" thickBot="1" x14ac:dyDescent="0.3">
      <c r="B25" s="36">
        <v>4759</v>
      </c>
      <c r="C25" s="17" t="str">
        <f>IF($B25="","(Naam Speler)",VLOOKUP($B25,LEDEN!$B:$G,5,FALSE))</f>
        <v>WARLOP Luc</v>
      </c>
      <c r="D25" s="18" t="str">
        <f>IF($B25="","(Club)",VLOOKUP($B25,LEDEN!$B:$G,3,FALSE))</f>
        <v>K.DOS</v>
      </c>
      <c r="E25" s="19" t="str">
        <f>IF($B25="","","MP")</f>
        <v>MP</v>
      </c>
      <c r="F25" s="20" t="str">
        <f>IF($B25="","","2,10m")</f>
        <v>2,10m</v>
      </c>
      <c r="G25" s="50" t="str">
        <f>IF($B25="","","2,30m")</f>
        <v>2,30m</v>
      </c>
      <c r="H25" s="20" t="str">
        <f>IF($B25="","","BEU")</f>
        <v>BEU</v>
      </c>
      <c r="I25" s="20" t="str">
        <f>IF($B25="","","GEM")</f>
        <v>GEM</v>
      </c>
      <c r="J25" s="21" t="str">
        <f>IF($B25="","","HR")</f>
        <v>HR</v>
      </c>
      <c r="L25" s="22" t="str">
        <f>IF($B25="","(Opm.)",IF(VLOOKUP($B25,LEDEN!$B:$G,6,FALSE)=0,"",VLOOKUP($B25,LEDEN!$B:$G,6,FALSE)))</f>
        <v/>
      </c>
    </row>
    <row r="26" spans="2:12" ht="19.5" customHeight="1" thickTop="1" x14ac:dyDescent="0.25">
      <c r="B26" s="37">
        <v>8689</v>
      </c>
      <c r="C26" s="23" t="str">
        <f>IF($B26="","",VLOOKUP($B26,LEDEN!$B:$G,5,FALSE))</f>
        <v>DE WAELE Eddy</v>
      </c>
      <c r="D26" s="24" t="str">
        <f>IF($I26="","",IF($I26&lt;$E$2,"OG",IF($I26&gt;=$I$2,"D.PR",IF($I26&gt;=$G$2,"PROM","MG"))))</f>
        <v>MG</v>
      </c>
      <c r="E26" s="40">
        <v>2</v>
      </c>
      <c r="F26" s="41"/>
      <c r="G26" s="41">
        <v>18</v>
      </c>
      <c r="H26" s="41">
        <v>45</v>
      </c>
      <c r="I26" s="139">
        <f>IF(H26="","",ROUNDDOWN(G26/H26,3))</f>
        <v>0.4</v>
      </c>
      <c r="J26" s="46">
        <v>5</v>
      </c>
    </row>
    <row r="27" spans="2:12" ht="19.5" customHeight="1" x14ac:dyDescent="0.25">
      <c r="B27" s="38">
        <v>8031</v>
      </c>
      <c r="C27" s="25" t="str">
        <f>IF($B27="","",VLOOKUP($B27,LEDEN!$B:$G,5,FALSE))</f>
        <v>DUJARDIN Jean-Pierre</v>
      </c>
      <c r="D27" s="26" t="str">
        <f t="shared" ref="D27:D29" si="9">IF($I27="","",IF($I27&lt;$E$2,"OG",IF($I27&gt;=$I$2,"D.PR",IF($I27&gt;=$G$2,"PROM","MG"))))</f>
        <v>OG</v>
      </c>
      <c r="E27" s="42">
        <v>0</v>
      </c>
      <c r="F27" s="43"/>
      <c r="G27" s="43">
        <v>6</v>
      </c>
      <c r="H27" s="43">
        <v>28</v>
      </c>
      <c r="I27" s="140">
        <f t="shared" ref="I27:I29" si="10">IF(H27="","",ROUNDDOWN(G27/H27,3))</f>
        <v>0.214</v>
      </c>
      <c r="J27" s="47">
        <v>1</v>
      </c>
    </row>
    <row r="28" spans="2:12" ht="19.5" customHeight="1" x14ac:dyDescent="0.25">
      <c r="B28" s="38">
        <v>8513</v>
      </c>
      <c r="C28" s="25" t="str">
        <f>IF($B28="","",VLOOKUP($B28,LEDEN!$B:$G,5,FALSE))</f>
        <v>DECOCK Johan</v>
      </c>
      <c r="D28" s="26" t="str">
        <f t="shared" si="9"/>
        <v>MG</v>
      </c>
      <c r="E28" s="42">
        <v>2</v>
      </c>
      <c r="F28" s="43"/>
      <c r="G28" s="43">
        <v>18</v>
      </c>
      <c r="H28" s="43">
        <v>48</v>
      </c>
      <c r="I28" s="140">
        <f t="shared" si="10"/>
        <v>0.375</v>
      </c>
      <c r="J28" s="47">
        <v>3</v>
      </c>
    </row>
    <row r="29" spans="2:12" ht="19.5" customHeight="1" thickBot="1" x14ac:dyDescent="0.3">
      <c r="B29" s="39">
        <v>8031</v>
      </c>
      <c r="C29" s="27" t="str">
        <f>IF($B29="","",VLOOKUP($B29,LEDEN!$B:$G,5,FALSE))</f>
        <v>DUJARDIN Jean-Pierre</v>
      </c>
      <c r="D29" s="28" t="str">
        <f t="shared" si="9"/>
        <v>OG</v>
      </c>
      <c r="E29" s="44">
        <v>2</v>
      </c>
      <c r="F29" s="45"/>
      <c r="G29" s="45">
        <v>18</v>
      </c>
      <c r="H29" s="45">
        <v>56</v>
      </c>
      <c r="I29" s="141">
        <f t="shared" si="10"/>
        <v>0.32100000000000001</v>
      </c>
      <c r="J29" s="48">
        <v>5</v>
      </c>
    </row>
    <row r="30" spans="2:12" s="4" customFormat="1" ht="22.5" customHeight="1" thickTop="1" thickBot="1" x14ac:dyDescent="0.3">
      <c r="B30" s="154" t="s">
        <v>913</v>
      </c>
      <c r="C30" s="155"/>
      <c r="D30" s="32" t="str">
        <f>IF($I30=0,"",IF($I30&lt;$E$2,"OG",IF($I30&gt;=$I$2,"D.PR",IF($I30&gt;=$G$2,"PROM","MG"))))</f>
        <v>OG</v>
      </c>
      <c r="E30" s="29">
        <f>SUM(E26:E29)</f>
        <v>6</v>
      </c>
      <c r="F30" s="30">
        <f t="shared" ref="F30:H30" si="11">SUM(F26:F29)</f>
        <v>0</v>
      </c>
      <c r="G30" s="30">
        <f t="shared" si="11"/>
        <v>60</v>
      </c>
      <c r="H30" s="30">
        <f t="shared" si="11"/>
        <v>177</v>
      </c>
      <c r="I30" s="142">
        <f>IF(H30=0,0,ROUNDDOWN(G30/H30,3))</f>
        <v>0.33800000000000002</v>
      </c>
      <c r="J30" s="31">
        <f>MAX(J26:J29)</f>
        <v>5</v>
      </c>
    </row>
    <row r="31" spans="2:12" ht="11.25" customHeight="1" thickTop="1" thickBot="1" x14ac:dyDescent="0.3"/>
    <row r="32" spans="2:12" ht="22.5" customHeight="1" thickTop="1" thickBot="1" x14ac:dyDescent="0.3">
      <c r="B32" s="36">
        <v>6679</v>
      </c>
      <c r="C32" s="17" t="str">
        <f>IF($B32="","(Naam Speler)",VLOOKUP($B32,LEDEN!$B:$G,5,FALSE))</f>
        <v>DECK Frankie</v>
      </c>
      <c r="D32" s="18" t="str">
        <f>IF($B32="","(Club)",VLOOKUP($B32,LEDEN!$B:$G,3,FALSE))</f>
        <v>CBC-DLS</v>
      </c>
      <c r="E32" s="19" t="str">
        <f>IF($B32="","","MP")</f>
        <v>MP</v>
      </c>
      <c r="F32" s="20" t="str">
        <f>IF($B32="","","2,10m")</f>
        <v>2,10m</v>
      </c>
      <c r="G32" s="50" t="str">
        <f>IF($B32="","","2,30m")</f>
        <v>2,30m</v>
      </c>
      <c r="H32" s="20" t="str">
        <f>IF($B32="","","BEU")</f>
        <v>BEU</v>
      </c>
      <c r="I32" s="20" t="str">
        <f>IF($B32="","","GEM")</f>
        <v>GEM</v>
      </c>
      <c r="J32" s="21" t="str">
        <f>IF($B32="","","HR")</f>
        <v>HR</v>
      </c>
      <c r="L32" s="22" t="str">
        <f>IF($B32="","(Opm.)",IF(VLOOKUP($B32,LEDEN!$B:$G,6,FALSE)=0,"",VLOOKUP($B32,LEDEN!$B:$G,6,FALSE)))</f>
        <v>NS</v>
      </c>
    </row>
    <row r="33" spans="2:12" ht="19.5" customHeight="1" thickTop="1" x14ac:dyDescent="0.25">
      <c r="B33" s="37">
        <v>8658</v>
      </c>
      <c r="C33" s="23" t="str">
        <f>IF($B33="","",VLOOKUP($B33,LEDEN!$B:$G,5,FALSE))</f>
        <v>MONDELAERS Dries</v>
      </c>
      <c r="D33" s="24" t="str">
        <f>IF($I33="","",IF($I33&lt;$E$2,"OG",IF($I33&gt;=$I$2,"D.PR",IF($I33&gt;=$G$2,"PROM","MG"))))</f>
        <v>PROM</v>
      </c>
      <c r="E33" s="40">
        <v>2</v>
      </c>
      <c r="F33" s="41"/>
      <c r="G33" s="41">
        <v>18</v>
      </c>
      <c r="H33" s="41">
        <v>43</v>
      </c>
      <c r="I33" s="139">
        <f>IF(H33="","",ROUNDDOWN(G33/H33,3))</f>
        <v>0.41799999999999998</v>
      </c>
      <c r="J33" s="46">
        <v>4</v>
      </c>
    </row>
    <row r="34" spans="2:12" ht="19.5" customHeight="1" x14ac:dyDescent="0.25">
      <c r="B34" s="38">
        <v>6536</v>
      </c>
      <c r="C34" s="25" t="str">
        <f>IF($B34="","",VLOOKUP($B34,LEDEN!$B:$G,5,FALSE))</f>
        <v>KOEKUYT Filip</v>
      </c>
      <c r="D34" s="26" t="str">
        <f t="shared" ref="D34:D36" si="12">IF($I34="","",IF($I34&lt;$E$2,"OG",IF($I34&gt;=$I$2,"D.PR",IF($I34&gt;=$G$2,"PROM","MG"))))</f>
        <v>OG</v>
      </c>
      <c r="E34" s="42">
        <v>2</v>
      </c>
      <c r="F34" s="43"/>
      <c r="G34" s="43">
        <v>18</v>
      </c>
      <c r="H34" s="43">
        <v>54</v>
      </c>
      <c r="I34" s="140">
        <f t="shared" ref="I34:I36" si="13">IF(H34="","",ROUNDDOWN(G34/H34,3))</f>
        <v>0.33300000000000002</v>
      </c>
      <c r="J34" s="47">
        <v>3</v>
      </c>
    </row>
    <row r="35" spans="2:12" ht="19.5" customHeight="1" x14ac:dyDescent="0.25">
      <c r="B35" s="38">
        <v>1058</v>
      </c>
      <c r="C35" s="25" t="str">
        <f>IF($B35="","",VLOOKUP($B35,LEDEN!$B:$G,5,FALSE))</f>
        <v>VERMEERSCH Dave</v>
      </c>
      <c r="D35" s="26" t="str">
        <f t="shared" si="12"/>
        <v>PROM</v>
      </c>
      <c r="E35" s="42">
        <v>2</v>
      </c>
      <c r="F35" s="43"/>
      <c r="G35" s="43">
        <v>18</v>
      </c>
      <c r="H35" s="43">
        <v>37</v>
      </c>
      <c r="I35" s="140">
        <f t="shared" si="13"/>
        <v>0.48599999999999999</v>
      </c>
      <c r="J35" s="47">
        <v>3</v>
      </c>
    </row>
    <row r="36" spans="2:12" ht="19.5" customHeight="1" thickBot="1" x14ac:dyDescent="0.3">
      <c r="B36" s="39">
        <v>6536</v>
      </c>
      <c r="C36" s="27" t="str">
        <f>IF($B36="","",VLOOKUP($B36,LEDEN!$B:$G,5,FALSE))</f>
        <v>KOEKUYT Filip</v>
      </c>
      <c r="D36" s="28" t="str">
        <f t="shared" si="12"/>
        <v>OG</v>
      </c>
      <c r="E36" s="44">
        <v>2</v>
      </c>
      <c r="F36" s="45"/>
      <c r="G36" s="45">
        <v>18</v>
      </c>
      <c r="H36" s="45">
        <v>53</v>
      </c>
      <c r="I36" s="141">
        <f t="shared" si="13"/>
        <v>0.33900000000000002</v>
      </c>
      <c r="J36" s="48">
        <v>4</v>
      </c>
    </row>
    <row r="37" spans="2:12" s="4" customFormat="1" ht="22.5" customHeight="1" thickTop="1" thickBot="1" x14ac:dyDescent="0.3">
      <c r="B37" s="154" t="s">
        <v>913</v>
      </c>
      <c r="C37" s="155"/>
      <c r="D37" s="32" t="str">
        <f>IF($I37=0,"",IF($I37&lt;$E$2,"OG",IF($I37&gt;=$I$2,"D.PR",IF($I37&gt;=$G$2,"PROM","MG"))))</f>
        <v>MG</v>
      </c>
      <c r="E37" s="29">
        <f>SUM(E33:E36)</f>
        <v>8</v>
      </c>
      <c r="F37" s="30">
        <f t="shared" ref="F37:H37" si="14">SUM(F33:F36)</f>
        <v>0</v>
      </c>
      <c r="G37" s="30">
        <f t="shared" si="14"/>
        <v>72</v>
      </c>
      <c r="H37" s="30">
        <f t="shared" si="14"/>
        <v>187</v>
      </c>
      <c r="I37" s="142">
        <f>IF(H37=0,0,ROUNDDOWN(G37/H37,3))</f>
        <v>0.38500000000000001</v>
      </c>
      <c r="J37" s="31">
        <f>MAX(J33:J36)</f>
        <v>4</v>
      </c>
    </row>
    <row r="38" spans="2:12" ht="11.25" customHeight="1" thickTop="1" thickBot="1" x14ac:dyDescent="0.3"/>
    <row r="39" spans="2:12" ht="22.5" customHeight="1" thickTop="1" thickBot="1" x14ac:dyDescent="0.3">
      <c r="B39" s="36">
        <v>8658</v>
      </c>
      <c r="C39" s="17" t="str">
        <f>IF($B39="","(Naam Speler)",VLOOKUP($B39,LEDEN!$B:$G,5,FALSE))</f>
        <v>MONDELAERS Dries</v>
      </c>
      <c r="D39" s="18" t="str">
        <f>IF($B39="","(Club)",VLOOKUP($B39,LEDEN!$B:$G,3,FALSE))</f>
        <v>CBC-DLS</v>
      </c>
      <c r="E39" s="19" t="str">
        <f>IF($B39="","","MP")</f>
        <v>MP</v>
      </c>
      <c r="F39" s="20" t="str">
        <f>IF($B39="","","2,10m")</f>
        <v>2,10m</v>
      </c>
      <c r="G39" s="50" t="str">
        <f>IF($B39="","","2,30m")</f>
        <v>2,30m</v>
      </c>
      <c r="H39" s="20" t="str">
        <f>IF($B39="","","BEU")</f>
        <v>BEU</v>
      </c>
      <c r="I39" s="20" t="str">
        <f>IF($B39="","","GEM")</f>
        <v>GEM</v>
      </c>
      <c r="J39" s="21" t="str">
        <f>IF($B39="","","HR")</f>
        <v>HR</v>
      </c>
      <c r="L39" s="22" t="str">
        <f>IF($B39="","(Opm.)",IF(VLOOKUP($B39,LEDEN!$B:$G,6,FALSE)=0,"",VLOOKUP($B39,LEDEN!$B:$G,6,FALSE)))</f>
        <v/>
      </c>
    </row>
    <row r="40" spans="2:12" ht="19.5" customHeight="1" thickTop="1" x14ac:dyDescent="0.25">
      <c r="B40" s="37">
        <v>6679</v>
      </c>
      <c r="C40" s="23" t="str">
        <f>IF($B40="","",VLOOKUP($B40,LEDEN!$B:$G,5,FALSE))</f>
        <v>DECK Frankie</v>
      </c>
      <c r="D40" s="24" t="str">
        <f>IF($I40="","",IF($I40&lt;$E$2,"OG",IF($I40&gt;=$I$2,"D.PR",IF($I40&gt;=$G$2,"PROM","MG"))))</f>
        <v>OG</v>
      </c>
      <c r="E40" s="40">
        <v>0</v>
      </c>
      <c r="F40" s="41"/>
      <c r="G40" s="41">
        <v>10</v>
      </c>
      <c r="H40" s="41">
        <v>43</v>
      </c>
      <c r="I40" s="139">
        <f>IF(H40="","",ROUNDDOWN(G40/H40,3))</f>
        <v>0.23200000000000001</v>
      </c>
      <c r="J40" s="46">
        <v>2</v>
      </c>
    </row>
    <row r="41" spans="2:12" ht="19.5" customHeight="1" x14ac:dyDescent="0.25">
      <c r="B41" s="38">
        <v>1058</v>
      </c>
      <c r="C41" s="25" t="str">
        <f>IF($B41="","",VLOOKUP($B41,LEDEN!$B:$G,5,FALSE))</f>
        <v>VERMEERSCH Dave</v>
      </c>
      <c r="D41" s="26" t="str">
        <f t="shared" ref="D41:D43" si="15">IF($I41="","",IF($I41&lt;$E$2,"OG",IF($I41&gt;=$I$2,"D.PR",IF($I41&gt;=$G$2,"PROM","MG"))))</f>
        <v>OG</v>
      </c>
      <c r="E41" s="42">
        <v>2</v>
      </c>
      <c r="F41" s="43"/>
      <c r="G41" s="43">
        <v>18</v>
      </c>
      <c r="H41" s="43">
        <v>56</v>
      </c>
      <c r="I41" s="140">
        <f t="shared" ref="I41:I43" si="16">IF(H41="","",ROUNDDOWN(G41/H41,3))</f>
        <v>0.32100000000000001</v>
      </c>
      <c r="J41" s="47">
        <v>3</v>
      </c>
    </row>
    <row r="42" spans="2:12" ht="19.5" customHeight="1" x14ac:dyDescent="0.25">
      <c r="B42" s="38">
        <v>6536</v>
      </c>
      <c r="C42" s="25" t="str">
        <f>IF($B42="","",VLOOKUP($B42,LEDEN!$B:$G,5,FALSE))</f>
        <v>KOEKUYT Filip</v>
      </c>
      <c r="D42" s="26" t="str">
        <f t="shared" si="15"/>
        <v>OG</v>
      </c>
      <c r="E42" s="42">
        <v>0</v>
      </c>
      <c r="F42" s="43"/>
      <c r="G42" s="43">
        <v>15</v>
      </c>
      <c r="H42" s="43">
        <v>57</v>
      </c>
      <c r="I42" s="140">
        <f t="shared" si="16"/>
        <v>0.26300000000000001</v>
      </c>
      <c r="J42" s="47">
        <v>2</v>
      </c>
    </row>
    <row r="43" spans="2:12" ht="19.5" customHeight="1" thickBot="1" x14ac:dyDescent="0.3">
      <c r="B43" s="39">
        <v>1058</v>
      </c>
      <c r="C43" s="27" t="str">
        <f>IF($B43="","",VLOOKUP($B43,LEDEN!$B:$G,5,FALSE))</f>
        <v>VERMEERSCH Dave</v>
      </c>
      <c r="D43" s="28" t="str">
        <f t="shared" si="15"/>
        <v>MG</v>
      </c>
      <c r="E43" s="44">
        <v>0</v>
      </c>
      <c r="F43" s="45"/>
      <c r="G43" s="45">
        <v>16</v>
      </c>
      <c r="H43" s="45">
        <v>46</v>
      </c>
      <c r="I43" s="141">
        <f t="shared" si="16"/>
        <v>0.34699999999999998</v>
      </c>
      <c r="J43" s="48">
        <v>4</v>
      </c>
    </row>
    <row r="44" spans="2:12" s="4" customFormat="1" ht="22.5" customHeight="1" thickTop="1" thickBot="1" x14ac:dyDescent="0.3">
      <c r="B44" s="154" t="s">
        <v>913</v>
      </c>
      <c r="C44" s="155"/>
      <c r="D44" s="32" t="str">
        <f>IF($I44=0,"",IF($I44&lt;$E$2,"OG",IF($I44&gt;=$I$2,"D.PR",IF($I44&gt;=$G$2,"PROM","MG"))))</f>
        <v>OG</v>
      </c>
      <c r="E44" s="29">
        <f>SUM(E40:E43)</f>
        <v>2</v>
      </c>
      <c r="F44" s="30">
        <f t="shared" ref="F44:H44" si="17">SUM(F40:F43)</f>
        <v>0</v>
      </c>
      <c r="G44" s="30">
        <f t="shared" si="17"/>
        <v>59</v>
      </c>
      <c r="H44" s="30">
        <f t="shared" si="17"/>
        <v>202</v>
      </c>
      <c r="I44" s="142">
        <f>IF(H44=0,0,ROUNDDOWN(G44/H44,3))</f>
        <v>0.29199999999999998</v>
      </c>
      <c r="J44" s="31">
        <f>MAX(J40:J43)</f>
        <v>4</v>
      </c>
    </row>
    <row r="45" spans="2:12" ht="15" customHeight="1" thickTop="1" thickBot="1" x14ac:dyDescent="0.3"/>
    <row r="46" spans="2:12" ht="22.5" customHeight="1" thickTop="1" thickBot="1" x14ac:dyDescent="0.3">
      <c r="B46" s="36">
        <v>6536</v>
      </c>
      <c r="C46" s="17" t="str">
        <f>IF($B46="","(Naam Speler)",VLOOKUP($B46,LEDEN!$B:$G,5,FALSE))</f>
        <v>KOEKUYT Filip</v>
      </c>
      <c r="D46" s="18" t="str">
        <f>IF($B46="","(Club)",VLOOKUP($B46,LEDEN!$B:$G,3,FALSE))</f>
        <v>K.GHOK</v>
      </c>
      <c r="E46" s="19" t="str">
        <f>IF($B46="","","MP")</f>
        <v>MP</v>
      </c>
      <c r="F46" s="20" t="str">
        <f>IF($B46="","","2,10m")</f>
        <v>2,10m</v>
      </c>
      <c r="G46" s="50" t="str">
        <f>IF($B46="","","2,30m")</f>
        <v>2,30m</v>
      </c>
      <c r="H46" s="20" t="str">
        <f>IF($B46="","","BEU")</f>
        <v>BEU</v>
      </c>
      <c r="I46" s="20" t="str">
        <f>IF($B46="","","GEM")</f>
        <v>GEM</v>
      </c>
      <c r="J46" s="21" t="str">
        <f>IF($B46="","","HR")</f>
        <v>HR</v>
      </c>
      <c r="L46" s="22" t="str">
        <f>IF($B46="","(Opm.)",IF(VLOOKUP($B46,LEDEN!$B:$G,6,FALSE)=0,"",VLOOKUP($B46,LEDEN!$B:$G,6,FALSE)))</f>
        <v>NS</v>
      </c>
    </row>
    <row r="47" spans="2:12" ht="19.5" customHeight="1" thickTop="1" x14ac:dyDescent="0.25">
      <c r="B47" s="37">
        <v>1058</v>
      </c>
      <c r="C47" s="23" t="str">
        <f>IF($B47="","",VLOOKUP($B47,LEDEN!$B:$G,5,FALSE))</f>
        <v>VERMEERSCH Dave</v>
      </c>
      <c r="D47" s="24" t="str">
        <f>IF($I47="","",IF($I47&lt;$E$2,"OG",IF($I47&gt;=$I$2,"D.PR",IF($I47&gt;=$G$2,"PROM","MG"))))</f>
        <v>OG</v>
      </c>
      <c r="E47" s="40">
        <v>2</v>
      </c>
      <c r="F47" s="41"/>
      <c r="G47" s="41">
        <v>18</v>
      </c>
      <c r="H47" s="41">
        <v>56</v>
      </c>
      <c r="I47" s="139">
        <f>IF(H47="","",ROUNDDOWN(G47/H47,3))</f>
        <v>0.32100000000000001</v>
      </c>
      <c r="J47" s="46">
        <v>4</v>
      </c>
    </row>
    <row r="48" spans="2:12" ht="19.5" customHeight="1" x14ac:dyDescent="0.25">
      <c r="B48" s="38">
        <v>6679</v>
      </c>
      <c r="C48" s="25" t="str">
        <f>IF($B48="","",VLOOKUP($B48,LEDEN!$B:$G,5,FALSE))</f>
        <v>DECK Frankie</v>
      </c>
      <c r="D48" s="26" t="str">
        <f t="shared" ref="D48:D50" si="18">IF($I48="","",IF($I48&lt;$E$2,"OG",IF($I48&gt;=$I$2,"D.PR",IF($I48&gt;=$G$2,"PROM","MG"))))</f>
        <v>OG</v>
      </c>
      <c r="E48" s="42">
        <v>0</v>
      </c>
      <c r="F48" s="43"/>
      <c r="G48" s="43">
        <v>13</v>
      </c>
      <c r="H48" s="43">
        <v>54</v>
      </c>
      <c r="I48" s="140">
        <f t="shared" ref="I48:I50" si="19">IF(H48="","",ROUNDDOWN(G48/H48,3))</f>
        <v>0.24</v>
      </c>
      <c r="J48" s="47">
        <v>2</v>
      </c>
    </row>
    <row r="49" spans="2:12" ht="19.5" customHeight="1" x14ac:dyDescent="0.25">
      <c r="B49" s="38">
        <v>8658</v>
      </c>
      <c r="C49" s="25" t="str">
        <f>IF($B49="","",VLOOKUP($B49,LEDEN!$B:$G,5,FALSE))</f>
        <v>MONDELAERS Dries</v>
      </c>
      <c r="D49" s="26" t="str">
        <f t="shared" si="18"/>
        <v>OG</v>
      </c>
      <c r="E49" s="42">
        <v>2</v>
      </c>
      <c r="F49" s="43"/>
      <c r="G49" s="43">
        <v>18</v>
      </c>
      <c r="H49" s="43">
        <v>57</v>
      </c>
      <c r="I49" s="140">
        <f t="shared" si="19"/>
        <v>0.315</v>
      </c>
      <c r="J49" s="47">
        <v>5</v>
      </c>
    </row>
    <row r="50" spans="2:12" ht="19.5" customHeight="1" thickBot="1" x14ac:dyDescent="0.3">
      <c r="B50" s="39">
        <v>6679</v>
      </c>
      <c r="C50" s="27" t="str">
        <f>IF($B50="","",VLOOKUP($B50,LEDEN!$B:$G,5,FALSE))</f>
        <v>DECK Frankie</v>
      </c>
      <c r="D50" s="28" t="str">
        <f t="shared" si="18"/>
        <v>OG</v>
      </c>
      <c r="E50" s="44">
        <v>0</v>
      </c>
      <c r="F50" s="45"/>
      <c r="G50" s="45">
        <v>12</v>
      </c>
      <c r="H50" s="45">
        <v>53</v>
      </c>
      <c r="I50" s="141">
        <f t="shared" si="19"/>
        <v>0.22600000000000001</v>
      </c>
      <c r="J50" s="48">
        <v>2</v>
      </c>
    </row>
    <row r="51" spans="2:12" s="4" customFormat="1" ht="22.5" customHeight="1" thickTop="1" thickBot="1" x14ac:dyDescent="0.3">
      <c r="B51" s="154" t="s">
        <v>913</v>
      </c>
      <c r="C51" s="155"/>
      <c r="D51" s="32" t="str">
        <f>IF($I51=0,"",IF($I51&lt;$E$2,"OG",IF($I51&gt;=$I$2,"D.PR",IF($I51&gt;=$G$2,"PROM","MG"))))</f>
        <v>OG</v>
      </c>
      <c r="E51" s="29">
        <f>SUM(E47:E50)</f>
        <v>4</v>
      </c>
      <c r="F51" s="30">
        <f t="shared" ref="F51:H51" si="20">SUM(F47:F50)</f>
        <v>0</v>
      </c>
      <c r="G51" s="30">
        <f t="shared" si="20"/>
        <v>61</v>
      </c>
      <c r="H51" s="30">
        <f t="shared" si="20"/>
        <v>220</v>
      </c>
      <c r="I51" s="142">
        <f>IF(H51=0,0,ROUNDDOWN(G51/H51,3))</f>
        <v>0.27700000000000002</v>
      </c>
      <c r="J51" s="31">
        <f>MAX(J47:J50)</f>
        <v>5</v>
      </c>
    </row>
    <row r="52" spans="2:12" ht="11.25" customHeight="1" thickTop="1" thickBot="1" x14ac:dyDescent="0.3"/>
    <row r="53" spans="2:12" ht="22.5" customHeight="1" thickTop="1" thickBot="1" x14ac:dyDescent="0.3">
      <c r="B53" s="36">
        <v>1058</v>
      </c>
      <c r="C53" s="17" t="str">
        <f>IF($B53="","(Naam Speler)",VLOOKUP($B53,LEDEN!$B:$G,5,FALSE))</f>
        <v>VERMEERSCH Dave</v>
      </c>
      <c r="D53" s="18" t="str">
        <f>IF($B53="","(Club)",VLOOKUP($B53,LEDEN!$B:$G,3,FALSE))</f>
        <v>KKBC</v>
      </c>
      <c r="E53" s="19" t="str">
        <f>IF($B53="","","MP")</f>
        <v>MP</v>
      </c>
      <c r="F53" s="20" t="str">
        <f>IF($B53="","","2,10m")</f>
        <v>2,10m</v>
      </c>
      <c r="G53" s="50" t="str">
        <f>IF($B53="","","2,30m")</f>
        <v>2,30m</v>
      </c>
      <c r="H53" s="20" t="str">
        <f>IF($B53="","","BEU")</f>
        <v>BEU</v>
      </c>
      <c r="I53" s="20" t="str">
        <f>IF($B53="","","GEM")</f>
        <v>GEM</v>
      </c>
      <c r="J53" s="21" t="str">
        <f>IF($B53="","","HR")</f>
        <v>HR</v>
      </c>
      <c r="L53" s="22" t="str">
        <f>IF($B53="","(Opm.)",IF(VLOOKUP($B53,LEDEN!$B:$G,6,FALSE)=0,"",VLOOKUP($B53,LEDEN!$B:$G,6,FALSE)))</f>
        <v/>
      </c>
    </row>
    <row r="54" spans="2:12" ht="19.5" customHeight="1" thickTop="1" x14ac:dyDescent="0.25">
      <c r="B54" s="37">
        <v>6536</v>
      </c>
      <c r="C54" s="23" t="str">
        <f>IF($B54="","",VLOOKUP($B54,LEDEN!$B:$G,5,FALSE))</f>
        <v>KOEKUYT Filip</v>
      </c>
      <c r="D54" s="24" t="str">
        <f>IF($I54="","",IF($I54&lt;$E$2,"OG",IF($I54&gt;=$I$2,"D.PR",IF($I54&gt;=$G$2,"PROM","MG"))))</f>
        <v>OG</v>
      </c>
      <c r="E54" s="40">
        <v>0</v>
      </c>
      <c r="F54" s="41"/>
      <c r="G54" s="41">
        <v>10</v>
      </c>
      <c r="H54" s="41">
        <v>56</v>
      </c>
      <c r="I54" s="139">
        <f>IF(H54="","",ROUNDDOWN(G54/H54,3))</f>
        <v>0.17799999999999999</v>
      </c>
      <c r="J54" s="46">
        <v>3</v>
      </c>
    </row>
    <row r="55" spans="2:12" ht="19.5" customHeight="1" x14ac:dyDescent="0.25">
      <c r="B55" s="38">
        <v>8658</v>
      </c>
      <c r="C55" s="25" t="str">
        <f>IF($B55="","",VLOOKUP($B55,LEDEN!$B:$G,5,FALSE))</f>
        <v>MONDELAERS Dries</v>
      </c>
      <c r="D55" s="26" t="str">
        <f t="shared" ref="D55:D57" si="21">IF($I55="","",IF($I55&lt;$E$2,"OG",IF($I55&gt;=$I$2,"D.PR",IF($I55&gt;=$G$2,"PROM","MG"))))</f>
        <v>OG</v>
      </c>
      <c r="E55" s="42">
        <v>0</v>
      </c>
      <c r="F55" s="43"/>
      <c r="G55" s="43">
        <v>16</v>
      </c>
      <c r="H55" s="43">
        <v>56</v>
      </c>
      <c r="I55" s="140">
        <f t="shared" ref="I55:I57" si="22">IF(H55="","",ROUNDDOWN(G55/H55,3))</f>
        <v>0.28499999999999998</v>
      </c>
      <c r="J55" s="47">
        <v>2</v>
      </c>
    </row>
    <row r="56" spans="2:12" ht="19.5" customHeight="1" x14ac:dyDescent="0.25">
      <c r="B56" s="38">
        <v>6679</v>
      </c>
      <c r="C56" s="25" t="str">
        <f>IF($B56="","",VLOOKUP($B56,LEDEN!$B:$G,5,FALSE))</f>
        <v>DECK Frankie</v>
      </c>
      <c r="D56" s="26" t="str">
        <f t="shared" si="21"/>
        <v>OG</v>
      </c>
      <c r="E56" s="42">
        <v>0</v>
      </c>
      <c r="F56" s="43"/>
      <c r="G56" s="43">
        <v>7</v>
      </c>
      <c r="H56" s="43">
        <v>37</v>
      </c>
      <c r="I56" s="140">
        <f t="shared" si="22"/>
        <v>0.189</v>
      </c>
      <c r="J56" s="47">
        <v>1</v>
      </c>
    </row>
    <row r="57" spans="2:12" ht="19.5" customHeight="1" thickBot="1" x14ac:dyDescent="0.3">
      <c r="B57" s="39">
        <v>8658</v>
      </c>
      <c r="C57" s="27" t="str">
        <f>IF($B57="","",VLOOKUP($B57,LEDEN!$B:$G,5,FALSE))</f>
        <v>MONDELAERS Dries</v>
      </c>
      <c r="D57" s="28" t="str">
        <f t="shared" si="21"/>
        <v>MG</v>
      </c>
      <c r="E57" s="44">
        <v>2</v>
      </c>
      <c r="F57" s="45"/>
      <c r="G57" s="45">
        <v>18</v>
      </c>
      <c r="H57" s="45">
        <v>46</v>
      </c>
      <c r="I57" s="141">
        <f t="shared" si="22"/>
        <v>0.39100000000000001</v>
      </c>
      <c r="J57" s="48">
        <v>2</v>
      </c>
    </row>
    <row r="58" spans="2:12" s="4" customFormat="1" ht="22.5" customHeight="1" thickTop="1" thickBot="1" x14ac:dyDescent="0.3">
      <c r="B58" s="154" t="s">
        <v>913</v>
      </c>
      <c r="C58" s="155"/>
      <c r="D58" s="32" t="str">
        <f>IF($I58=0,"",IF($I58&lt;$E$2,"OG",IF($I58&gt;=$I$2,"D.PR",IF($I58&gt;=$G$2,"PROM","MG"))))</f>
        <v>OG</v>
      </c>
      <c r="E58" s="29">
        <f>SUM(E54:E57)</f>
        <v>2</v>
      </c>
      <c r="F58" s="30">
        <f t="shared" ref="F58:H58" si="23">SUM(F54:F57)</f>
        <v>0</v>
      </c>
      <c r="G58" s="30">
        <f t="shared" si="23"/>
        <v>51</v>
      </c>
      <c r="H58" s="30">
        <f t="shared" si="23"/>
        <v>195</v>
      </c>
      <c r="I58" s="142">
        <f>IF(H58=0,0,ROUNDDOWN(G58/H58,3))</f>
        <v>0.26100000000000001</v>
      </c>
      <c r="J58" s="31">
        <f>MAX(J54:J57)</f>
        <v>3</v>
      </c>
    </row>
    <row r="59" spans="2:12" ht="11.25" customHeight="1" thickTop="1" thickBot="1" x14ac:dyDescent="0.3"/>
    <row r="60" spans="2:12" ht="22.5" customHeight="1" thickTop="1" thickBot="1" x14ac:dyDescent="0.3">
      <c r="B60" s="36"/>
      <c r="C60" s="17" t="str">
        <f>IF($B60="","(Naam Speler)",VLOOKUP($B60,LEDEN!$B:$G,5,FALSE))</f>
        <v>(Naam Speler)</v>
      </c>
      <c r="D60" s="18" t="str">
        <f>IF($B60="","(Club)",VLOOKUP($B60,LEDEN!$B:$G,3,FALSE))</f>
        <v>(Club)</v>
      </c>
      <c r="E60" s="19" t="str">
        <f>IF($B60="","","MP")</f>
        <v/>
      </c>
      <c r="F60" s="20" t="str">
        <f>IF($B60="","","2,10m")</f>
        <v/>
      </c>
      <c r="G60" s="50" t="str">
        <f>IF($B60="","","2,30m")</f>
        <v/>
      </c>
      <c r="H60" s="20" t="str">
        <f>IF($B60="","","BEU")</f>
        <v/>
      </c>
      <c r="I60" s="20" t="str">
        <f>IF($B60="","","GEM")</f>
        <v/>
      </c>
      <c r="J60" s="21" t="str">
        <f>IF($B60="","","HR")</f>
        <v/>
      </c>
      <c r="L60" s="22" t="str">
        <f>IF($B60="","(Opm.)",IF(VLOOKUP($B60,LEDEN!$B:$G,6,FALSE)=0,"",VLOOKUP($B60,LEDEN!$B:$G,6,FALSE)))</f>
        <v>(Opm.)</v>
      </c>
    </row>
    <row r="61" spans="2:12" ht="19.5" customHeight="1" thickTop="1" x14ac:dyDescent="0.25">
      <c r="B61" s="37"/>
      <c r="C61" s="23" t="str">
        <f>IF($B61="","",VLOOKUP($B61,LEDEN!$B:$G,5,FALSE))</f>
        <v/>
      </c>
      <c r="D61" s="24" t="str">
        <f>IF($I61="","",IF($I61&lt;$E$2,"OG",IF($I61&gt;=$I$2,"D.PR",IF($I61&gt;=$G$2,"PROM","MG"))))</f>
        <v/>
      </c>
      <c r="E61" s="40"/>
      <c r="F61" s="41"/>
      <c r="G61" s="41" t="str">
        <f>IF(F61="","",F61*0.9082)</f>
        <v/>
      </c>
      <c r="H61" s="41"/>
      <c r="I61" s="139" t="str">
        <f>IF(H61="","",ROUNDDOWN(G61/H61,3))</f>
        <v/>
      </c>
      <c r="J61" s="46"/>
    </row>
    <row r="62" spans="2:12" ht="19.5" customHeight="1" x14ac:dyDescent="0.25">
      <c r="B62" s="38"/>
      <c r="C62" s="25" t="str">
        <f>IF($B62="","",VLOOKUP($B62,LEDEN!$B:$G,5,FALSE))</f>
        <v/>
      </c>
      <c r="D62" s="26" t="str">
        <f t="shared" ref="D62:D64" si="24">IF($I62="","",IF($I62&lt;$E$2,"OG",IF($I62&gt;=$I$2,"D.PR",IF($I62&gt;=$G$2,"PROM","MG"))))</f>
        <v/>
      </c>
      <c r="E62" s="42"/>
      <c r="F62" s="43"/>
      <c r="G62" s="43" t="str">
        <f t="shared" ref="G62:G64" si="25">IF(F62="","",F62*0.9082)</f>
        <v/>
      </c>
      <c r="H62" s="43"/>
      <c r="I62" s="140" t="str">
        <f t="shared" ref="I62:I64" si="26">IF(H62="","",ROUNDDOWN(G62/H62,3))</f>
        <v/>
      </c>
      <c r="J62" s="47"/>
    </row>
    <row r="63" spans="2:12" ht="19.5" customHeight="1" x14ac:dyDescent="0.25">
      <c r="B63" s="38"/>
      <c r="C63" s="25" t="str">
        <f>IF($B63="","",VLOOKUP($B63,LEDEN!$B:$G,5,FALSE))</f>
        <v/>
      </c>
      <c r="D63" s="26" t="str">
        <f t="shared" si="24"/>
        <v/>
      </c>
      <c r="E63" s="42"/>
      <c r="F63" s="43"/>
      <c r="G63" s="43" t="str">
        <f t="shared" si="25"/>
        <v/>
      </c>
      <c r="H63" s="43"/>
      <c r="I63" s="140" t="str">
        <f t="shared" si="26"/>
        <v/>
      </c>
      <c r="J63" s="47"/>
    </row>
    <row r="64" spans="2:12" ht="19.5" customHeight="1" thickBot="1" x14ac:dyDescent="0.3">
      <c r="B64" s="39"/>
      <c r="C64" s="27" t="str">
        <f>IF($B64="","",VLOOKUP($B64,LEDEN!$B:$G,5,FALSE))</f>
        <v/>
      </c>
      <c r="D64" s="28" t="str">
        <f t="shared" si="24"/>
        <v/>
      </c>
      <c r="E64" s="44"/>
      <c r="F64" s="45"/>
      <c r="G64" s="45" t="str">
        <f t="shared" si="25"/>
        <v/>
      </c>
      <c r="H64" s="45"/>
      <c r="I64" s="141" t="str">
        <f t="shared" si="26"/>
        <v/>
      </c>
      <c r="J64" s="48"/>
    </row>
    <row r="65" spans="2:12" s="4" customFormat="1" ht="22.5" customHeight="1" thickTop="1" thickBot="1" x14ac:dyDescent="0.3">
      <c r="B65" s="154" t="s">
        <v>913</v>
      </c>
      <c r="C65" s="155"/>
      <c r="D65" s="32" t="str">
        <f>IF($I65=0,"",IF($I65&lt;$E$2,"OG",IF($I65&gt;=$I$2,"D.PR",IF($I65&gt;=$G$2,"PROM","MG"))))</f>
        <v/>
      </c>
      <c r="E65" s="29">
        <f>SUM(E61:E64)</f>
        <v>0</v>
      </c>
      <c r="F65" s="30">
        <f t="shared" ref="F65:H65" si="27">SUM(F61:F64)</f>
        <v>0</v>
      </c>
      <c r="G65" s="30">
        <f t="shared" si="27"/>
        <v>0</v>
      </c>
      <c r="H65" s="30">
        <f t="shared" si="27"/>
        <v>0</v>
      </c>
      <c r="I65" s="142">
        <f>IF(H65=0,0,ROUNDDOWN(G65/H65,3))</f>
        <v>0</v>
      </c>
      <c r="J65" s="31">
        <f>MAX(J61:J64)</f>
        <v>0</v>
      </c>
    </row>
    <row r="66" spans="2:12" ht="11.25" customHeight="1" thickTop="1" thickBot="1" x14ac:dyDescent="0.3"/>
    <row r="67" spans="2:12" ht="22.5" customHeight="1" thickTop="1" thickBot="1" x14ac:dyDescent="0.3">
      <c r="B67" s="36"/>
      <c r="C67" s="17" t="str">
        <f>IF($B67="","(Naam Speler)",VLOOKUP($B67,LEDEN!$B:$G,5,FALSE))</f>
        <v>(Naam Speler)</v>
      </c>
      <c r="D67" s="18" t="str">
        <f>IF($B67="","(Club)",VLOOKUP($B67,LEDEN!$B:$G,3,FALSE))</f>
        <v>(Club)</v>
      </c>
      <c r="E67" s="19" t="str">
        <f>IF($B67="","","MP")</f>
        <v/>
      </c>
      <c r="F67" s="20" t="str">
        <f>IF($B67="","","2,10m")</f>
        <v/>
      </c>
      <c r="G67" s="50" t="str">
        <f>IF($B67="","","2,30m")</f>
        <v/>
      </c>
      <c r="H67" s="20" t="str">
        <f>IF($B67="","","BEU")</f>
        <v/>
      </c>
      <c r="I67" s="20" t="str">
        <f>IF($B67="","","GEM")</f>
        <v/>
      </c>
      <c r="J67" s="21" t="str">
        <f>IF($B67="","","HR")</f>
        <v/>
      </c>
      <c r="L67" s="22" t="str">
        <f>IF($B67="","(Opm.)",IF(VLOOKUP($B67,LEDEN!$B:$G,6,FALSE)=0,"",VLOOKUP($B67,LEDEN!$B:$G,6,FALSE)))</f>
        <v>(Opm.)</v>
      </c>
    </row>
    <row r="68" spans="2:12" ht="19.5" customHeight="1" thickTop="1" x14ac:dyDescent="0.25">
      <c r="B68" s="37"/>
      <c r="C68" s="23" t="str">
        <f>IF($B68="","",VLOOKUP($B68,LEDEN!$B:$G,5,FALSE))</f>
        <v/>
      </c>
      <c r="D68" s="24" t="str">
        <f>IF($I68="","",IF($I68&lt;$E$2,"OG",IF($I68&gt;=$I$2,"D.PR",IF($I68&gt;=$G$2,"PROM","MG"))))</f>
        <v/>
      </c>
      <c r="E68" s="40"/>
      <c r="F68" s="41"/>
      <c r="G68" s="41" t="str">
        <f>IF(F68="","",F68*0.9082)</f>
        <v/>
      </c>
      <c r="H68" s="41"/>
      <c r="I68" s="139" t="str">
        <f>IF(H68="","",ROUNDDOWN(G68/H68,3))</f>
        <v/>
      </c>
      <c r="J68" s="46"/>
    </row>
    <row r="69" spans="2:12" ht="19.5" customHeight="1" x14ac:dyDescent="0.25">
      <c r="B69" s="38"/>
      <c r="C69" s="25" t="str">
        <f>IF($B69="","",VLOOKUP($B69,LEDEN!$B:$G,5,FALSE))</f>
        <v/>
      </c>
      <c r="D69" s="26" t="str">
        <f t="shared" ref="D69:D71" si="28">IF($I69="","",IF($I69&lt;$E$2,"OG",IF($I69&gt;=$I$2,"D.PR",IF($I69&gt;=$G$2,"PROM","MG"))))</f>
        <v/>
      </c>
      <c r="E69" s="42"/>
      <c r="F69" s="43"/>
      <c r="G69" s="43" t="str">
        <f t="shared" ref="G69:G71" si="29">IF(F69="","",F69*0.9082)</f>
        <v/>
      </c>
      <c r="H69" s="43"/>
      <c r="I69" s="140" t="str">
        <f t="shared" ref="I69:I71" si="30">IF(H69="","",ROUNDDOWN(G69/H69,3))</f>
        <v/>
      </c>
      <c r="J69" s="47"/>
    </row>
    <row r="70" spans="2:12" ht="19.5" customHeight="1" x14ac:dyDescent="0.25">
      <c r="B70" s="38"/>
      <c r="C70" s="25" t="str">
        <f>IF($B70="","",VLOOKUP($B70,LEDEN!$B:$G,5,FALSE))</f>
        <v/>
      </c>
      <c r="D70" s="26" t="str">
        <f t="shared" si="28"/>
        <v/>
      </c>
      <c r="E70" s="42"/>
      <c r="F70" s="43"/>
      <c r="G70" s="43" t="str">
        <f t="shared" si="29"/>
        <v/>
      </c>
      <c r="H70" s="43"/>
      <c r="I70" s="140" t="str">
        <f t="shared" si="30"/>
        <v/>
      </c>
      <c r="J70" s="47"/>
    </row>
    <row r="71" spans="2:12" ht="19.5" customHeight="1" thickBot="1" x14ac:dyDescent="0.3">
      <c r="B71" s="39"/>
      <c r="C71" s="27" t="str">
        <f>IF($B71="","",VLOOKUP($B71,LEDEN!$B:$G,5,FALSE))</f>
        <v/>
      </c>
      <c r="D71" s="28" t="str">
        <f t="shared" si="28"/>
        <v/>
      </c>
      <c r="E71" s="44"/>
      <c r="F71" s="45"/>
      <c r="G71" s="45" t="str">
        <f t="shared" si="29"/>
        <v/>
      </c>
      <c r="H71" s="45"/>
      <c r="I71" s="141" t="str">
        <f t="shared" si="30"/>
        <v/>
      </c>
      <c r="J71" s="48"/>
    </row>
    <row r="72" spans="2:12" s="4" customFormat="1" ht="22.5" customHeight="1" thickTop="1" thickBot="1" x14ac:dyDescent="0.3">
      <c r="B72" s="154" t="s">
        <v>913</v>
      </c>
      <c r="C72" s="155"/>
      <c r="D72" s="32" t="str">
        <f>IF($I72=0,"",IF($I72&lt;$E$2,"OG",IF($I72&gt;=$I$2,"D.PR",IF($I72&gt;=$G$2,"PROM","MG"))))</f>
        <v/>
      </c>
      <c r="E72" s="29">
        <f>SUM(E68:E71)</f>
        <v>0</v>
      </c>
      <c r="F72" s="30">
        <f t="shared" ref="F72:H72" si="31">SUM(F68:F71)</f>
        <v>0</v>
      </c>
      <c r="G72" s="30">
        <f t="shared" si="31"/>
        <v>0</v>
      </c>
      <c r="H72" s="30">
        <f t="shared" si="31"/>
        <v>0</v>
      </c>
      <c r="I72" s="142">
        <f>IF(H72=0,0,ROUNDDOWN(G72/H72,3))</f>
        <v>0</v>
      </c>
      <c r="J72" s="31">
        <f>MAX(J68:J71)</f>
        <v>0</v>
      </c>
    </row>
    <row r="73" spans="2:12" ht="11.25" customHeight="1" thickTop="1" thickBot="1" x14ac:dyDescent="0.3"/>
    <row r="74" spans="2:12" ht="22.5" customHeight="1" thickTop="1" thickBot="1" x14ac:dyDescent="0.3">
      <c r="B74" s="36"/>
      <c r="C74" s="17" t="str">
        <f>IF($B74="","(Naam Speler)",VLOOKUP($B74,LEDEN!$B:$G,5,FALSE))</f>
        <v>(Naam Speler)</v>
      </c>
      <c r="D74" s="18" t="str">
        <f>IF($B74="","(Club)",VLOOKUP($B74,LEDEN!$B:$G,3,FALSE))</f>
        <v>(Club)</v>
      </c>
      <c r="E74" s="19" t="str">
        <f>IF($B74="","","MP")</f>
        <v/>
      </c>
      <c r="F74" s="20" t="str">
        <f>IF($B74="","","2,10m")</f>
        <v/>
      </c>
      <c r="G74" s="50" t="str">
        <f>IF($B74="","","2,30m")</f>
        <v/>
      </c>
      <c r="H74" s="20" t="str">
        <f>IF($B74="","","BEU")</f>
        <v/>
      </c>
      <c r="I74" s="20" t="str">
        <f>IF($B74="","","GEM")</f>
        <v/>
      </c>
      <c r="J74" s="21" t="str">
        <f>IF($B74="","","HR")</f>
        <v/>
      </c>
      <c r="L74" s="22" t="str">
        <f>IF($B74="","(Opm.)",IF(VLOOKUP($B74,LEDEN!$B:$G,6,FALSE)=0,"",VLOOKUP($B74,LEDEN!$B:$G,6,FALSE)))</f>
        <v>(Opm.)</v>
      </c>
    </row>
    <row r="75" spans="2:12" ht="19.5" customHeight="1" thickTop="1" x14ac:dyDescent="0.25">
      <c r="B75" s="37"/>
      <c r="C75" s="23" t="str">
        <f>IF($B75="","",VLOOKUP($B75,LEDEN!$B:$G,5,FALSE))</f>
        <v/>
      </c>
      <c r="D75" s="24" t="str">
        <f>IF($I75="","",IF($I75&lt;$E$2,"OG",IF($I75&gt;=$I$2,"D.PR",IF($I75&gt;=$G$2,"PROM","MG"))))</f>
        <v/>
      </c>
      <c r="E75" s="40"/>
      <c r="F75" s="41"/>
      <c r="G75" s="41" t="str">
        <f>IF(F75="","",F75*0.9082)</f>
        <v/>
      </c>
      <c r="H75" s="41"/>
      <c r="I75" s="139" t="str">
        <f>IF(H75="","",ROUNDDOWN(G75/H75,3))</f>
        <v/>
      </c>
      <c r="J75" s="46"/>
    </row>
    <row r="76" spans="2:12" ht="19.5" customHeight="1" x14ac:dyDescent="0.25">
      <c r="B76" s="38"/>
      <c r="C76" s="25" t="str">
        <f>IF($B76="","",VLOOKUP($B76,LEDEN!$B:$G,5,FALSE))</f>
        <v/>
      </c>
      <c r="D76" s="26" t="str">
        <f t="shared" ref="D76:D78" si="32">IF($I76="","",IF($I76&lt;$E$2,"OG",IF($I76&gt;=$I$2,"D.PR",IF($I76&gt;=$G$2,"PROM","MG"))))</f>
        <v/>
      </c>
      <c r="E76" s="42"/>
      <c r="F76" s="43"/>
      <c r="G76" s="43" t="str">
        <f t="shared" ref="G76:G78" si="33">IF(F76="","",F76*0.9082)</f>
        <v/>
      </c>
      <c r="H76" s="43"/>
      <c r="I76" s="140" t="str">
        <f t="shared" ref="I76:I78" si="34">IF(H76="","",ROUNDDOWN(G76/H76,3))</f>
        <v/>
      </c>
      <c r="J76" s="47"/>
    </row>
    <row r="77" spans="2:12" ht="19.5" customHeight="1" x14ac:dyDescent="0.25">
      <c r="B77" s="38"/>
      <c r="C77" s="25" t="str">
        <f>IF($B77="","",VLOOKUP($B77,LEDEN!$B:$G,5,FALSE))</f>
        <v/>
      </c>
      <c r="D77" s="26" t="str">
        <f t="shared" si="32"/>
        <v/>
      </c>
      <c r="E77" s="42"/>
      <c r="F77" s="43"/>
      <c r="G77" s="43" t="str">
        <f t="shared" si="33"/>
        <v/>
      </c>
      <c r="H77" s="43"/>
      <c r="I77" s="140" t="str">
        <f t="shared" si="34"/>
        <v/>
      </c>
      <c r="J77" s="47"/>
    </row>
    <row r="78" spans="2:12" ht="19.5" customHeight="1" thickBot="1" x14ac:dyDescent="0.3">
      <c r="B78" s="39"/>
      <c r="C78" s="27" t="str">
        <f>IF($B78="","",VLOOKUP($B78,LEDEN!$B:$G,5,FALSE))</f>
        <v/>
      </c>
      <c r="D78" s="28" t="str">
        <f t="shared" si="32"/>
        <v/>
      </c>
      <c r="E78" s="44"/>
      <c r="F78" s="45"/>
      <c r="G78" s="45" t="str">
        <f t="shared" si="33"/>
        <v/>
      </c>
      <c r="H78" s="45"/>
      <c r="I78" s="141" t="str">
        <f t="shared" si="34"/>
        <v/>
      </c>
      <c r="J78" s="48"/>
    </row>
    <row r="79" spans="2:12" s="4" customFormat="1" ht="22.5" customHeight="1" thickTop="1" thickBot="1" x14ac:dyDescent="0.3">
      <c r="B79" s="154" t="s">
        <v>913</v>
      </c>
      <c r="C79" s="155"/>
      <c r="D79" s="32" t="str">
        <f>IF($I79=0,"",IF($I79&lt;$E$2,"OG",IF($I79&gt;=$I$2,"D.PR",IF($I79&gt;=$G$2,"PROM","MG"))))</f>
        <v/>
      </c>
      <c r="E79" s="29">
        <f>SUM(E75:E78)</f>
        <v>0</v>
      </c>
      <c r="F79" s="30">
        <f t="shared" ref="F79:H79" si="35">SUM(F75:F78)</f>
        <v>0</v>
      </c>
      <c r="G79" s="30">
        <f t="shared" si="35"/>
        <v>0</v>
      </c>
      <c r="H79" s="30">
        <f t="shared" si="35"/>
        <v>0</v>
      </c>
      <c r="I79" s="142">
        <f>IF(H79=0,0,ROUNDDOWN(G79/H79,3))</f>
        <v>0</v>
      </c>
      <c r="J79" s="31">
        <f>MAX(J75:J78)</f>
        <v>0</v>
      </c>
    </row>
    <row r="80" spans="2:12" ht="11.25" customHeight="1" thickTop="1" thickBot="1" x14ac:dyDescent="0.3"/>
    <row r="81" spans="2:12" ht="22.5" customHeight="1" thickTop="1" thickBot="1" x14ac:dyDescent="0.3">
      <c r="B81" s="36"/>
      <c r="C81" s="17" t="str">
        <f>IF($B81="","(Naam Speler)",VLOOKUP($B81,LEDEN!$B:$G,5,FALSE))</f>
        <v>(Naam Speler)</v>
      </c>
      <c r="D81" s="18" t="str">
        <f>IF($B81="","(Club)",VLOOKUP($B81,LEDEN!$B:$G,3,FALSE))</f>
        <v>(Club)</v>
      </c>
      <c r="E81" s="19" t="str">
        <f>IF($B81="","","MP")</f>
        <v/>
      </c>
      <c r="F81" s="20" t="str">
        <f>IF($B81="","","2,10m")</f>
        <v/>
      </c>
      <c r="G81" s="50" t="str">
        <f>IF($B81="","","2,30m")</f>
        <v/>
      </c>
      <c r="H81" s="20" t="str">
        <f>IF($B81="","","BEU")</f>
        <v/>
      </c>
      <c r="I81" s="20" t="str">
        <f>IF($B81="","","GEM")</f>
        <v/>
      </c>
      <c r="J81" s="21" t="str">
        <f>IF($B81="","","HR")</f>
        <v/>
      </c>
      <c r="L81" s="22" t="str">
        <f>IF($B81="","(Opm.)",IF(VLOOKUP($B81,LEDEN!$B:$G,6,FALSE)=0,"",VLOOKUP($B81,LEDEN!$B:$G,6,FALSE)))</f>
        <v>(Opm.)</v>
      </c>
    </row>
    <row r="82" spans="2:12" ht="19.5" customHeight="1" thickTop="1" x14ac:dyDescent="0.25">
      <c r="B82" s="37"/>
      <c r="C82" s="23" t="str">
        <f>IF($B82="","",VLOOKUP($B82,LEDEN!$B:$G,5,FALSE))</f>
        <v/>
      </c>
      <c r="D82" s="24" t="str">
        <f>IF($I82="","",IF($I82&lt;$E$2,"OG",IF($I82&gt;=$I$2,"D.PR",IF($I82&gt;=$G$2,"PROM","MG"))))</f>
        <v/>
      </c>
      <c r="E82" s="40"/>
      <c r="F82" s="41"/>
      <c r="G82" s="41" t="str">
        <f>IF(F82="","",F82*0.9082)</f>
        <v/>
      </c>
      <c r="H82" s="41"/>
      <c r="I82" s="139" t="str">
        <f>IF(H82="","",ROUNDDOWN(G82/H82,3))</f>
        <v/>
      </c>
      <c r="J82" s="46"/>
    </row>
    <row r="83" spans="2:12" ht="19.5" customHeight="1" x14ac:dyDescent="0.25">
      <c r="B83" s="38"/>
      <c r="C83" s="25" t="str">
        <f>IF($B83="","",VLOOKUP($B83,LEDEN!$B:$G,5,FALSE))</f>
        <v/>
      </c>
      <c r="D83" s="26" t="str">
        <f t="shared" ref="D83:D85" si="36">IF($I83="","",IF($I83&lt;$E$2,"OG",IF($I83&gt;=$I$2,"D.PR",IF($I83&gt;=$G$2,"PROM","MG"))))</f>
        <v/>
      </c>
      <c r="E83" s="42"/>
      <c r="F83" s="43"/>
      <c r="G83" s="43" t="str">
        <f t="shared" ref="G83:G85" si="37">IF(F83="","",F83*0.9082)</f>
        <v/>
      </c>
      <c r="H83" s="43"/>
      <c r="I83" s="140" t="str">
        <f t="shared" ref="I83:I85" si="38">IF(H83="","",ROUNDDOWN(G83/H83,3))</f>
        <v/>
      </c>
      <c r="J83" s="47"/>
    </row>
    <row r="84" spans="2:12" ht="19.5" customHeight="1" x14ac:dyDescent="0.25">
      <c r="B84" s="38"/>
      <c r="C84" s="25" t="str">
        <f>IF($B84="","",VLOOKUP($B84,LEDEN!$B:$G,5,FALSE))</f>
        <v/>
      </c>
      <c r="D84" s="26" t="str">
        <f t="shared" si="36"/>
        <v/>
      </c>
      <c r="E84" s="42"/>
      <c r="F84" s="43"/>
      <c r="G84" s="43" t="str">
        <f t="shared" si="37"/>
        <v/>
      </c>
      <c r="H84" s="43"/>
      <c r="I84" s="140" t="str">
        <f t="shared" si="38"/>
        <v/>
      </c>
      <c r="J84" s="47"/>
    </row>
    <row r="85" spans="2:12" ht="19.5" customHeight="1" thickBot="1" x14ac:dyDescent="0.3">
      <c r="B85" s="39"/>
      <c r="C85" s="27" t="str">
        <f>IF($B85="","",VLOOKUP($B85,LEDEN!$B:$G,5,FALSE))</f>
        <v/>
      </c>
      <c r="D85" s="28" t="str">
        <f t="shared" si="36"/>
        <v/>
      </c>
      <c r="E85" s="44"/>
      <c r="F85" s="45"/>
      <c r="G85" s="45" t="str">
        <f t="shared" si="37"/>
        <v/>
      </c>
      <c r="H85" s="45"/>
      <c r="I85" s="141" t="str">
        <f t="shared" si="38"/>
        <v/>
      </c>
      <c r="J85" s="48"/>
    </row>
    <row r="86" spans="2:12" s="4" customFormat="1" ht="22.5" customHeight="1" thickTop="1" thickBot="1" x14ac:dyDescent="0.3">
      <c r="B86" s="154" t="s">
        <v>913</v>
      </c>
      <c r="C86" s="155"/>
      <c r="D86" s="32" t="str">
        <f>IF($I86=0,"",IF($I86&lt;$E$2,"OG",IF($I86&gt;=$I$2,"D.PR",IF($I86&gt;=$G$2,"PROM","MG"))))</f>
        <v/>
      </c>
      <c r="E86" s="29">
        <f>SUM(E82:E85)</f>
        <v>0</v>
      </c>
      <c r="F86" s="30">
        <f t="shared" ref="F86:H86" si="39">SUM(F82:F85)</f>
        <v>0</v>
      </c>
      <c r="G86" s="30">
        <f t="shared" si="39"/>
        <v>0</v>
      </c>
      <c r="H86" s="30">
        <f t="shared" si="39"/>
        <v>0</v>
      </c>
      <c r="I86" s="142">
        <f>IF(H86=0,0,ROUNDDOWN(G86/H86,3))</f>
        <v>0</v>
      </c>
      <c r="J86" s="31">
        <f>MAX(J82:J85)</f>
        <v>0</v>
      </c>
    </row>
    <row r="87" spans="2:12" ht="15" customHeight="1" thickTop="1" thickBot="1" x14ac:dyDescent="0.3"/>
    <row r="88" spans="2:12" ht="22.5" customHeight="1" thickTop="1" thickBot="1" x14ac:dyDescent="0.3">
      <c r="B88" s="36"/>
      <c r="C88" s="17" t="str">
        <f>IF($B88="","(Naam Speler)",VLOOKUP($B88,LEDEN!$B:$G,5,FALSE))</f>
        <v>(Naam Speler)</v>
      </c>
      <c r="D88" s="18" t="str">
        <f>IF($B88="","(Club)",VLOOKUP($B88,LEDEN!$B:$G,3,FALSE))</f>
        <v>(Club)</v>
      </c>
      <c r="E88" s="19" t="str">
        <f>IF($B88="","","MP")</f>
        <v/>
      </c>
      <c r="F88" s="20" t="str">
        <f>IF($B88="","","2,10m")</f>
        <v/>
      </c>
      <c r="G88" s="50" t="str">
        <f>IF($B88="","","2,30m")</f>
        <v/>
      </c>
      <c r="H88" s="20" t="str">
        <f>IF($B88="","","BEU")</f>
        <v/>
      </c>
      <c r="I88" s="20" t="str">
        <f>IF($B88="","","GEM")</f>
        <v/>
      </c>
      <c r="J88" s="21" t="str">
        <f>IF($B88="","","HR")</f>
        <v/>
      </c>
      <c r="L88" s="22" t="str">
        <f>IF($B88="","(Opm.)",IF(VLOOKUP($B88,LEDEN!$B:$G,6,FALSE)=0,"",VLOOKUP($B88,LEDEN!$B:$G,6,FALSE)))</f>
        <v>(Opm.)</v>
      </c>
    </row>
    <row r="89" spans="2:12" ht="19.5" customHeight="1" thickTop="1" x14ac:dyDescent="0.25">
      <c r="B89" s="37"/>
      <c r="C89" s="23" t="str">
        <f>IF($B89="","",VLOOKUP($B89,LEDEN!$B:$G,5,FALSE))</f>
        <v/>
      </c>
      <c r="D89" s="24" t="str">
        <f>IF($I89="","",IF($I89&lt;$E$2,"OG",IF($I89&gt;=$I$2,"D.PR",IF($I89&gt;=$G$2,"PROM","MG"))))</f>
        <v/>
      </c>
      <c r="E89" s="40"/>
      <c r="F89" s="41"/>
      <c r="G89" s="41" t="str">
        <f>IF(F89="","",F89*0.9082)</f>
        <v/>
      </c>
      <c r="H89" s="41"/>
      <c r="I89" s="139" t="str">
        <f>IF(H89="","",ROUNDDOWN(G89/H89,3))</f>
        <v/>
      </c>
      <c r="J89" s="46"/>
    </row>
    <row r="90" spans="2:12" ht="19.5" customHeight="1" x14ac:dyDescent="0.25">
      <c r="B90" s="38"/>
      <c r="C90" s="25" t="str">
        <f>IF($B90="","",VLOOKUP($B90,LEDEN!$B:$G,5,FALSE))</f>
        <v/>
      </c>
      <c r="D90" s="26" t="str">
        <f t="shared" ref="D90:D92" si="40">IF($I90="","",IF($I90&lt;$E$2,"OG",IF($I90&gt;=$I$2,"D.PR",IF($I90&gt;=$G$2,"PROM","MG"))))</f>
        <v/>
      </c>
      <c r="E90" s="42"/>
      <c r="F90" s="43"/>
      <c r="G90" s="43" t="str">
        <f t="shared" ref="G90:G92" si="41">IF(F90="","",F90*0.9082)</f>
        <v/>
      </c>
      <c r="H90" s="43"/>
      <c r="I90" s="140" t="str">
        <f t="shared" ref="I90:I92" si="42">IF(H90="","",ROUNDDOWN(G90/H90,3))</f>
        <v/>
      </c>
      <c r="J90" s="47"/>
    </row>
    <row r="91" spans="2:12" ht="19.5" customHeight="1" x14ac:dyDescent="0.25">
      <c r="B91" s="38"/>
      <c r="C91" s="25" t="str">
        <f>IF($B91="","",VLOOKUP($B91,LEDEN!$B:$G,5,FALSE))</f>
        <v/>
      </c>
      <c r="D91" s="26" t="str">
        <f t="shared" si="40"/>
        <v/>
      </c>
      <c r="E91" s="42"/>
      <c r="F91" s="43"/>
      <c r="G91" s="43" t="str">
        <f t="shared" si="41"/>
        <v/>
      </c>
      <c r="H91" s="43"/>
      <c r="I91" s="140" t="str">
        <f t="shared" si="42"/>
        <v/>
      </c>
      <c r="J91" s="47"/>
    </row>
    <row r="92" spans="2:12" ht="19.5" customHeight="1" thickBot="1" x14ac:dyDescent="0.3">
      <c r="B92" s="39"/>
      <c r="C92" s="27" t="str">
        <f>IF($B92="","",VLOOKUP($B92,LEDEN!$B:$G,5,FALSE))</f>
        <v/>
      </c>
      <c r="D92" s="28" t="str">
        <f t="shared" si="40"/>
        <v/>
      </c>
      <c r="E92" s="44"/>
      <c r="F92" s="45"/>
      <c r="G92" s="45" t="str">
        <f t="shared" si="41"/>
        <v/>
      </c>
      <c r="H92" s="45"/>
      <c r="I92" s="141" t="str">
        <f t="shared" si="42"/>
        <v/>
      </c>
      <c r="J92" s="48"/>
    </row>
    <row r="93" spans="2:12" s="4" customFormat="1" ht="22.5" customHeight="1" thickTop="1" thickBot="1" x14ac:dyDescent="0.3">
      <c r="B93" s="154" t="s">
        <v>913</v>
      </c>
      <c r="C93" s="155"/>
      <c r="D93" s="32" t="str">
        <f>IF($I93=0,"",IF($I93&lt;$E$2,"OG",IF($I93&gt;=$I$2,"D.PR",IF($I93&gt;=$G$2,"PROM","MG"))))</f>
        <v/>
      </c>
      <c r="E93" s="29">
        <f>SUM(E89:E92)</f>
        <v>0</v>
      </c>
      <c r="F93" s="30">
        <f t="shared" ref="F93:H93" si="43">SUM(F89:F92)</f>
        <v>0</v>
      </c>
      <c r="G93" s="30">
        <f t="shared" si="43"/>
        <v>0</v>
      </c>
      <c r="H93" s="30">
        <f t="shared" si="43"/>
        <v>0</v>
      </c>
      <c r="I93" s="142">
        <f>IF(H93=0,0,ROUNDDOWN(G93/H93,3))</f>
        <v>0</v>
      </c>
      <c r="J93" s="31">
        <f>MAX(J89:J92)</f>
        <v>0</v>
      </c>
    </row>
    <row r="94" spans="2:12" ht="11.25" customHeight="1" thickTop="1" thickBot="1" x14ac:dyDescent="0.3"/>
    <row r="95" spans="2:12" ht="22.5" customHeight="1" thickTop="1" thickBot="1" x14ac:dyDescent="0.3">
      <c r="B95" s="36"/>
      <c r="C95" s="17" t="str">
        <f>IF($B95="","(Naam Speler)",VLOOKUP($B95,LEDEN!$B:$G,5,FALSE))</f>
        <v>(Naam Speler)</v>
      </c>
      <c r="D95" s="18" t="str">
        <f>IF($B95="","(Club)",VLOOKUP($B95,LEDEN!$B:$G,3,FALSE))</f>
        <v>(Club)</v>
      </c>
      <c r="E95" s="19" t="str">
        <f>IF($B95="","","MP")</f>
        <v/>
      </c>
      <c r="F95" s="20" t="str">
        <f>IF($B95="","","2,10m")</f>
        <v/>
      </c>
      <c r="G95" s="50" t="str">
        <f>IF($B95="","","2,30m")</f>
        <v/>
      </c>
      <c r="H95" s="20" t="str">
        <f>IF($B95="","","BEU")</f>
        <v/>
      </c>
      <c r="I95" s="20" t="str">
        <f>IF($B95="","","GEM")</f>
        <v/>
      </c>
      <c r="J95" s="21" t="str">
        <f>IF($B95="","","HR")</f>
        <v/>
      </c>
      <c r="L95" s="22" t="str">
        <f>IF($B95="","(Opm.)",IF(VLOOKUP($B95,LEDEN!$B:$G,6,FALSE)=0,"",VLOOKUP($B95,LEDEN!$B:$G,6,FALSE)))</f>
        <v>(Opm.)</v>
      </c>
    </row>
    <row r="96" spans="2:12" ht="19.5" customHeight="1" thickTop="1" x14ac:dyDescent="0.25">
      <c r="B96" s="37"/>
      <c r="C96" s="23" t="str">
        <f>IF($B96="","",VLOOKUP($B96,LEDEN!$B:$G,5,FALSE))</f>
        <v/>
      </c>
      <c r="D96" s="24" t="str">
        <f>IF($I96="","",IF($I96&lt;$E$2,"OG",IF($I96&gt;=$I$2,"D.PR",IF($I96&gt;=$G$2,"PROM","MG"))))</f>
        <v/>
      </c>
      <c r="E96" s="40"/>
      <c r="F96" s="41"/>
      <c r="G96" s="41" t="str">
        <f>IF(F96="","",F96*0.9082)</f>
        <v/>
      </c>
      <c r="H96" s="41"/>
      <c r="I96" s="139" t="str">
        <f>IF(H96="","",ROUNDDOWN(G96/H96,3))</f>
        <v/>
      </c>
      <c r="J96" s="46"/>
    </row>
    <row r="97" spans="2:12" ht="19.5" customHeight="1" x14ac:dyDescent="0.25">
      <c r="B97" s="38"/>
      <c r="C97" s="25" t="str">
        <f>IF($B97="","",VLOOKUP($B97,LEDEN!$B:$G,5,FALSE))</f>
        <v/>
      </c>
      <c r="D97" s="26" t="str">
        <f t="shared" ref="D97:D99" si="44">IF($I97="","",IF($I97&lt;$E$2,"OG",IF($I97&gt;=$I$2,"D.PR",IF($I97&gt;=$G$2,"PROM","MG"))))</f>
        <v/>
      </c>
      <c r="E97" s="42"/>
      <c r="F97" s="43"/>
      <c r="G97" s="43" t="str">
        <f t="shared" ref="G97:G99" si="45">IF(F97="","",F97*0.9082)</f>
        <v/>
      </c>
      <c r="H97" s="43"/>
      <c r="I97" s="140" t="str">
        <f t="shared" ref="I97:I99" si="46">IF(H97="","",ROUNDDOWN(G97/H97,3))</f>
        <v/>
      </c>
      <c r="J97" s="47"/>
    </row>
    <row r="98" spans="2:12" ht="19.5" customHeight="1" x14ac:dyDescent="0.25">
      <c r="B98" s="38"/>
      <c r="C98" s="25" t="str">
        <f>IF($B98="","",VLOOKUP($B98,LEDEN!$B:$G,5,FALSE))</f>
        <v/>
      </c>
      <c r="D98" s="26" t="str">
        <f t="shared" si="44"/>
        <v/>
      </c>
      <c r="E98" s="42"/>
      <c r="F98" s="43"/>
      <c r="G98" s="43" t="str">
        <f t="shared" si="45"/>
        <v/>
      </c>
      <c r="H98" s="43"/>
      <c r="I98" s="140" t="str">
        <f t="shared" si="46"/>
        <v/>
      </c>
      <c r="J98" s="47"/>
    </row>
    <row r="99" spans="2:12" ht="19.5" customHeight="1" thickBot="1" x14ac:dyDescent="0.3">
      <c r="B99" s="39"/>
      <c r="C99" s="27" t="str">
        <f>IF($B99="","",VLOOKUP($B99,LEDEN!$B:$G,5,FALSE))</f>
        <v/>
      </c>
      <c r="D99" s="28" t="str">
        <f t="shared" si="44"/>
        <v/>
      </c>
      <c r="E99" s="44"/>
      <c r="F99" s="45"/>
      <c r="G99" s="45" t="str">
        <f t="shared" si="45"/>
        <v/>
      </c>
      <c r="H99" s="45"/>
      <c r="I99" s="141" t="str">
        <f t="shared" si="46"/>
        <v/>
      </c>
      <c r="J99" s="48"/>
    </row>
    <row r="100" spans="2:12" s="4" customFormat="1" ht="22.5" customHeight="1" thickTop="1" thickBot="1" x14ac:dyDescent="0.3">
      <c r="B100" s="154" t="s">
        <v>913</v>
      </c>
      <c r="C100" s="155"/>
      <c r="D100" s="32" t="str">
        <f>IF($I100=0,"",IF($I100&lt;$E$2,"OG",IF($I100&gt;=$I$2,"D.PR",IF($I100&gt;=$G$2,"PROM","MG"))))</f>
        <v/>
      </c>
      <c r="E100" s="29">
        <f>SUM(E96:E99)</f>
        <v>0</v>
      </c>
      <c r="F100" s="30">
        <f t="shared" ref="F100:H100" si="47">SUM(F96:F99)</f>
        <v>0</v>
      </c>
      <c r="G100" s="30">
        <f t="shared" si="47"/>
        <v>0</v>
      </c>
      <c r="H100" s="30">
        <f t="shared" si="47"/>
        <v>0</v>
      </c>
      <c r="I100" s="142">
        <f>IF(H100=0,0,ROUNDDOWN(G100/H100,3))</f>
        <v>0</v>
      </c>
      <c r="J100" s="31">
        <f>MAX(J96:J99)</f>
        <v>0</v>
      </c>
    </row>
    <row r="101" spans="2:12" ht="11.25" customHeight="1" thickTop="1" thickBot="1" x14ac:dyDescent="0.3"/>
    <row r="102" spans="2:12" ht="22.5" customHeight="1" thickTop="1" thickBot="1" x14ac:dyDescent="0.3">
      <c r="B102" s="36"/>
      <c r="C102" s="17" t="str">
        <f>IF($B102="","(Naam Speler)",VLOOKUP($B102,LEDEN!$B:$G,5,FALSE))</f>
        <v>(Naam Speler)</v>
      </c>
      <c r="D102" s="18" t="str">
        <f>IF($B102="","(Club)",VLOOKUP($B102,LEDEN!$B:$G,3,FALSE))</f>
        <v>(Club)</v>
      </c>
      <c r="E102" s="19" t="str">
        <f>IF($B102="","","MP")</f>
        <v/>
      </c>
      <c r="F102" s="20" t="str">
        <f>IF($B102="","","2,10m")</f>
        <v/>
      </c>
      <c r="G102" s="50" t="str">
        <f>IF($B102="","","2,30m")</f>
        <v/>
      </c>
      <c r="H102" s="20" t="str">
        <f>IF($B102="","","BEU")</f>
        <v/>
      </c>
      <c r="I102" s="20" t="str">
        <f>IF($B102="","","GEM")</f>
        <v/>
      </c>
      <c r="J102" s="21" t="str">
        <f>IF($B102="","","HR")</f>
        <v/>
      </c>
      <c r="L102" s="22" t="str">
        <f>IF($B102="","(Opm.)",IF(VLOOKUP($B102,LEDEN!$B:$G,6,FALSE)=0,"",VLOOKUP($B102,LEDEN!$B:$G,6,FALSE)))</f>
        <v>(Opm.)</v>
      </c>
    </row>
    <row r="103" spans="2:12" ht="19.5" customHeight="1" thickTop="1" x14ac:dyDescent="0.25">
      <c r="B103" s="37"/>
      <c r="C103" s="23" t="str">
        <f>IF($B103="","",VLOOKUP($B103,LEDEN!$B:$G,5,FALSE))</f>
        <v/>
      </c>
      <c r="D103" s="24" t="str">
        <f>IF($I103="","",IF($I103&lt;$E$2,"OG",IF($I103&gt;=$I$2,"D.PR",IF($I103&gt;=$G$2,"PROM","MG"))))</f>
        <v/>
      </c>
      <c r="E103" s="40"/>
      <c r="F103" s="41"/>
      <c r="G103" s="41" t="str">
        <f>IF(F103="","",F103*0.9082)</f>
        <v/>
      </c>
      <c r="H103" s="41"/>
      <c r="I103" s="139" t="str">
        <f>IF(H103="","",ROUNDDOWN(G103/H103,3))</f>
        <v/>
      </c>
      <c r="J103" s="46"/>
    </row>
    <row r="104" spans="2:12" ht="19.5" customHeight="1" x14ac:dyDescent="0.25">
      <c r="B104" s="38"/>
      <c r="C104" s="25" t="str">
        <f>IF($B104="","",VLOOKUP($B104,LEDEN!$B:$G,5,FALSE))</f>
        <v/>
      </c>
      <c r="D104" s="26" t="str">
        <f t="shared" ref="D104:D106" si="48">IF($I104="","",IF($I104&lt;$E$2,"OG",IF($I104&gt;=$I$2,"D.PR",IF($I104&gt;=$G$2,"PROM","MG"))))</f>
        <v/>
      </c>
      <c r="E104" s="42"/>
      <c r="F104" s="43"/>
      <c r="G104" s="43" t="str">
        <f t="shared" ref="G104:G106" si="49">IF(F104="","",F104*0.9082)</f>
        <v/>
      </c>
      <c r="H104" s="43"/>
      <c r="I104" s="140" t="str">
        <f t="shared" ref="I104:I106" si="50">IF(H104="","",ROUNDDOWN(G104/H104,3))</f>
        <v/>
      </c>
      <c r="J104" s="47"/>
    </row>
    <row r="105" spans="2:12" ht="19.5" customHeight="1" x14ac:dyDescent="0.25">
      <c r="B105" s="38"/>
      <c r="C105" s="25" t="str">
        <f>IF($B105="","",VLOOKUP($B105,LEDEN!$B:$G,5,FALSE))</f>
        <v/>
      </c>
      <c r="D105" s="26" t="str">
        <f t="shared" si="48"/>
        <v/>
      </c>
      <c r="E105" s="42"/>
      <c r="F105" s="43"/>
      <c r="G105" s="43" t="str">
        <f t="shared" si="49"/>
        <v/>
      </c>
      <c r="H105" s="43"/>
      <c r="I105" s="140" t="str">
        <f t="shared" si="50"/>
        <v/>
      </c>
      <c r="J105" s="47"/>
    </row>
    <row r="106" spans="2:12" ht="19.5" customHeight="1" thickBot="1" x14ac:dyDescent="0.3">
      <c r="B106" s="39"/>
      <c r="C106" s="27" t="str">
        <f>IF($B106="","",VLOOKUP($B106,LEDEN!$B:$G,5,FALSE))</f>
        <v/>
      </c>
      <c r="D106" s="28" t="str">
        <f t="shared" si="48"/>
        <v/>
      </c>
      <c r="E106" s="44"/>
      <c r="F106" s="45"/>
      <c r="G106" s="45" t="str">
        <f t="shared" si="49"/>
        <v/>
      </c>
      <c r="H106" s="45"/>
      <c r="I106" s="141" t="str">
        <f t="shared" si="50"/>
        <v/>
      </c>
      <c r="J106" s="48"/>
    </row>
    <row r="107" spans="2:12" s="4" customFormat="1" ht="22.5" customHeight="1" thickTop="1" thickBot="1" x14ac:dyDescent="0.3">
      <c r="B107" s="154" t="s">
        <v>913</v>
      </c>
      <c r="C107" s="155"/>
      <c r="D107" s="32" t="str">
        <f>IF($I107=0,"",IF($I107&lt;$E$2,"OG",IF($I107&gt;=$I$2,"D.PR",IF($I107&gt;=$G$2,"PROM","MG"))))</f>
        <v/>
      </c>
      <c r="E107" s="29">
        <f>SUM(E103:E106)</f>
        <v>0</v>
      </c>
      <c r="F107" s="30">
        <f t="shared" ref="F107:H107" si="51">SUM(F103:F106)</f>
        <v>0</v>
      </c>
      <c r="G107" s="30">
        <f t="shared" si="51"/>
        <v>0</v>
      </c>
      <c r="H107" s="30">
        <f t="shared" si="51"/>
        <v>0</v>
      </c>
      <c r="I107" s="142">
        <f>IF(H107=0,0,ROUNDDOWN(G107/H107,3))</f>
        <v>0</v>
      </c>
      <c r="J107" s="31">
        <f>MAX(J103:J106)</f>
        <v>0</v>
      </c>
    </row>
    <row r="108" spans="2:12" ht="11.25" customHeight="1" thickTop="1" thickBot="1" x14ac:dyDescent="0.3"/>
    <row r="109" spans="2:12" ht="22.5" customHeight="1" thickTop="1" thickBot="1" x14ac:dyDescent="0.3">
      <c r="B109" s="36"/>
      <c r="C109" s="17" t="str">
        <f>IF($B109="","(Naam Speler)",VLOOKUP($B109,LEDEN!$B:$G,5,FALSE))</f>
        <v>(Naam Speler)</v>
      </c>
      <c r="D109" s="18" t="str">
        <f>IF($B109="","(Club)",VLOOKUP($B109,LEDEN!$B:$G,3,FALSE))</f>
        <v>(Club)</v>
      </c>
      <c r="E109" s="19" t="str">
        <f>IF($B109="","","MP")</f>
        <v/>
      </c>
      <c r="F109" s="20" t="str">
        <f>IF($B109="","","2,10m")</f>
        <v/>
      </c>
      <c r="G109" s="50" t="str">
        <f>IF($B109="","","2,30m")</f>
        <v/>
      </c>
      <c r="H109" s="20" t="str">
        <f>IF($B109="","","BEU")</f>
        <v/>
      </c>
      <c r="I109" s="20" t="str">
        <f>IF($B109="","","GEM")</f>
        <v/>
      </c>
      <c r="J109" s="21" t="str">
        <f>IF($B109="","","HR")</f>
        <v/>
      </c>
      <c r="L109" s="22" t="str">
        <f>IF($B109="","(Opm.)",IF(VLOOKUP($B109,LEDEN!$B:$G,6,FALSE)=0,"",VLOOKUP($B109,LEDEN!$B:$G,6,FALSE)))</f>
        <v>(Opm.)</v>
      </c>
    </row>
    <row r="110" spans="2:12" ht="19.5" customHeight="1" thickTop="1" x14ac:dyDescent="0.25">
      <c r="B110" s="37"/>
      <c r="C110" s="23" t="str">
        <f>IF($B110="","",VLOOKUP($B110,LEDEN!$B:$G,5,FALSE))</f>
        <v/>
      </c>
      <c r="D110" s="24" t="str">
        <f>IF($I110="","",IF($I110&lt;$E$2,"OG",IF($I110&gt;=$I$2,"D.PR",IF($I110&gt;=$G$2,"PROM","MG"))))</f>
        <v/>
      </c>
      <c r="E110" s="40"/>
      <c r="F110" s="41"/>
      <c r="G110" s="41" t="str">
        <f>IF(F110="","",F110*0.9082)</f>
        <v/>
      </c>
      <c r="H110" s="41"/>
      <c r="I110" s="139" t="str">
        <f>IF(H110="","",ROUNDDOWN(G110/H110,3))</f>
        <v/>
      </c>
      <c r="J110" s="46"/>
    </row>
    <row r="111" spans="2:12" ht="19.5" customHeight="1" x14ac:dyDescent="0.25">
      <c r="B111" s="38"/>
      <c r="C111" s="25" t="str">
        <f>IF($B111="","",VLOOKUP($B111,LEDEN!$B:$G,5,FALSE))</f>
        <v/>
      </c>
      <c r="D111" s="26" t="str">
        <f t="shared" ref="D111:D113" si="52">IF($I111="","",IF($I111&lt;$E$2,"OG",IF($I111&gt;=$I$2,"D.PR",IF($I111&gt;=$G$2,"PROM","MG"))))</f>
        <v/>
      </c>
      <c r="E111" s="42"/>
      <c r="F111" s="43"/>
      <c r="G111" s="43" t="str">
        <f t="shared" ref="G111:G113" si="53">IF(F111="","",F111*0.9082)</f>
        <v/>
      </c>
      <c r="H111" s="43"/>
      <c r="I111" s="140" t="str">
        <f t="shared" ref="I111:I113" si="54">IF(H111="","",ROUNDDOWN(G111/H111,3))</f>
        <v/>
      </c>
      <c r="J111" s="47"/>
    </row>
    <row r="112" spans="2:12" ht="19.5" customHeight="1" x14ac:dyDescent="0.25">
      <c r="B112" s="38"/>
      <c r="C112" s="25" t="str">
        <f>IF($B112="","",VLOOKUP($B112,LEDEN!$B:$G,5,FALSE))</f>
        <v/>
      </c>
      <c r="D112" s="26" t="str">
        <f t="shared" si="52"/>
        <v/>
      </c>
      <c r="E112" s="42"/>
      <c r="F112" s="43"/>
      <c r="G112" s="43" t="str">
        <f t="shared" si="53"/>
        <v/>
      </c>
      <c r="H112" s="43"/>
      <c r="I112" s="140" t="str">
        <f t="shared" si="54"/>
        <v/>
      </c>
      <c r="J112" s="47"/>
    </row>
    <row r="113" spans="2:12" ht="19.5" customHeight="1" thickBot="1" x14ac:dyDescent="0.3">
      <c r="B113" s="39"/>
      <c r="C113" s="27" t="str">
        <f>IF($B113="","",VLOOKUP($B113,LEDEN!$B:$G,5,FALSE))</f>
        <v/>
      </c>
      <c r="D113" s="28" t="str">
        <f t="shared" si="52"/>
        <v/>
      </c>
      <c r="E113" s="44"/>
      <c r="F113" s="45"/>
      <c r="G113" s="45" t="str">
        <f t="shared" si="53"/>
        <v/>
      </c>
      <c r="H113" s="45"/>
      <c r="I113" s="141" t="str">
        <f t="shared" si="54"/>
        <v/>
      </c>
      <c r="J113" s="48"/>
    </row>
    <row r="114" spans="2:12" s="4" customFormat="1" ht="22.5" customHeight="1" thickTop="1" thickBot="1" x14ac:dyDescent="0.3">
      <c r="B114" s="154" t="s">
        <v>913</v>
      </c>
      <c r="C114" s="155"/>
      <c r="D114" s="32" t="str">
        <f>IF($I114=0,"",IF($I114&lt;$E$2,"OG",IF($I114&gt;=$I$2,"D.PR",IF($I114&gt;=$G$2,"PROM","MG"))))</f>
        <v/>
      </c>
      <c r="E114" s="29">
        <f>SUM(E110:E113)</f>
        <v>0</v>
      </c>
      <c r="F114" s="30">
        <f t="shared" ref="F114:H114" si="55">SUM(F110:F113)</f>
        <v>0</v>
      </c>
      <c r="G114" s="30">
        <f t="shared" si="55"/>
        <v>0</v>
      </c>
      <c r="H114" s="30">
        <f t="shared" si="55"/>
        <v>0</v>
      </c>
      <c r="I114" s="142">
        <f>IF(H114=0,0,ROUNDDOWN(G114/H114,3))</f>
        <v>0</v>
      </c>
      <c r="J114" s="31">
        <f>MAX(J110:J113)</f>
        <v>0</v>
      </c>
    </row>
    <row r="115" spans="2:12" ht="11.25" customHeight="1" thickTop="1" thickBot="1" x14ac:dyDescent="0.3"/>
    <row r="116" spans="2:12" ht="22.5" customHeight="1" thickTop="1" thickBot="1" x14ac:dyDescent="0.3">
      <c r="B116" s="36"/>
      <c r="C116" s="17" t="str">
        <f>IF($B116="","(Naam Speler)",VLOOKUP($B116,LEDEN!$B:$G,5,FALSE))</f>
        <v>(Naam Speler)</v>
      </c>
      <c r="D116" s="18" t="str">
        <f>IF($B116="","(Club)",VLOOKUP($B116,LEDEN!$B:$G,3,FALSE))</f>
        <v>(Club)</v>
      </c>
      <c r="E116" s="19" t="str">
        <f>IF($B116="","","MP")</f>
        <v/>
      </c>
      <c r="F116" s="20" t="str">
        <f>IF($B116="","","2,10m")</f>
        <v/>
      </c>
      <c r="G116" s="50" t="str">
        <f>IF($B116="","","2,30m")</f>
        <v/>
      </c>
      <c r="H116" s="20" t="str">
        <f>IF($B116="","","BEU")</f>
        <v/>
      </c>
      <c r="I116" s="20" t="str">
        <f>IF($B116="","","GEM")</f>
        <v/>
      </c>
      <c r="J116" s="21" t="str">
        <f>IF($B116="","","HR")</f>
        <v/>
      </c>
      <c r="L116" s="22" t="str">
        <f>IF($B116="","(Opm.)",IF(VLOOKUP($B116,LEDEN!$B:$G,6,FALSE)=0,"",VLOOKUP($B116,LEDEN!$B:$G,6,FALSE)))</f>
        <v>(Opm.)</v>
      </c>
    </row>
    <row r="117" spans="2:12" ht="19.5" customHeight="1" thickTop="1" x14ac:dyDescent="0.25">
      <c r="B117" s="37"/>
      <c r="C117" s="23" t="str">
        <f>IF($B117="","",VLOOKUP($B117,LEDEN!$B:$G,5,FALSE))</f>
        <v/>
      </c>
      <c r="D117" s="24" t="str">
        <f>IF($I117="","",IF($I117&lt;$E$2,"OG",IF($I117&gt;=$I$2,"D.PR",IF($I117&gt;=$G$2,"PROM","MG"))))</f>
        <v/>
      </c>
      <c r="E117" s="40"/>
      <c r="F117" s="41"/>
      <c r="G117" s="41" t="str">
        <f>IF(F117="","",F117*0.9082)</f>
        <v/>
      </c>
      <c r="H117" s="41"/>
      <c r="I117" s="139" t="str">
        <f>IF(H117="","",ROUNDDOWN(G117/H117,3))</f>
        <v/>
      </c>
      <c r="J117" s="46"/>
    </row>
    <row r="118" spans="2:12" ht="19.5" customHeight="1" x14ac:dyDescent="0.25">
      <c r="B118" s="38"/>
      <c r="C118" s="25" t="str">
        <f>IF($B118="","",VLOOKUP($B118,LEDEN!$B:$G,5,FALSE))</f>
        <v/>
      </c>
      <c r="D118" s="26" t="str">
        <f t="shared" ref="D118:D120" si="56">IF($I118="","",IF($I118&lt;$E$2,"OG",IF($I118&gt;=$I$2,"D.PR",IF($I118&gt;=$G$2,"PROM","MG"))))</f>
        <v/>
      </c>
      <c r="E118" s="42"/>
      <c r="F118" s="43"/>
      <c r="G118" s="43" t="str">
        <f t="shared" ref="G118:G120" si="57">IF(F118="","",F118*0.9082)</f>
        <v/>
      </c>
      <c r="H118" s="43"/>
      <c r="I118" s="140" t="str">
        <f t="shared" ref="I118:I120" si="58">IF(H118="","",ROUNDDOWN(G118/H118,3))</f>
        <v/>
      </c>
      <c r="J118" s="47"/>
    </row>
    <row r="119" spans="2:12" ht="19.5" customHeight="1" x14ac:dyDescent="0.25">
      <c r="B119" s="38"/>
      <c r="C119" s="25" t="str">
        <f>IF($B119="","",VLOOKUP($B119,LEDEN!$B:$G,5,FALSE))</f>
        <v/>
      </c>
      <c r="D119" s="26" t="str">
        <f t="shared" si="56"/>
        <v/>
      </c>
      <c r="E119" s="42"/>
      <c r="F119" s="43"/>
      <c r="G119" s="43" t="str">
        <f t="shared" si="57"/>
        <v/>
      </c>
      <c r="H119" s="43"/>
      <c r="I119" s="140" t="str">
        <f t="shared" si="58"/>
        <v/>
      </c>
      <c r="J119" s="47"/>
    </row>
    <row r="120" spans="2:12" ht="19.5" customHeight="1" thickBot="1" x14ac:dyDescent="0.3">
      <c r="B120" s="39"/>
      <c r="C120" s="27" t="str">
        <f>IF($B120="","",VLOOKUP($B120,LEDEN!$B:$G,5,FALSE))</f>
        <v/>
      </c>
      <c r="D120" s="28" t="str">
        <f t="shared" si="56"/>
        <v/>
      </c>
      <c r="E120" s="44"/>
      <c r="F120" s="45"/>
      <c r="G120" s="45" t="str">
        <f t="shared" si="57"/>
        <v/>
      </c>
      <c r="H120" s="45"/>
      <c r="I120" s="141" t="str">
        <f t="shared" si="58"/>
        <v/>
      </c>
      <c r="J120" s="48"/>
    </row>
    <row r="121" spans="2:12" s="4" customFormat="1" ht="22.5" customHeight="1" thickTop="1" thickBot="1" x14ac:dyDescent="0.3">
      <c r="B121" s="154" t="s">
        <v>913</v>
      </c>
      <c r="C121" s="155"/>
      <c r="D121" s="32" t="str">
        <f>IF($I121=0,"",IF($I121&lt;$E$2,"OG",IF($I121&gt;=$I$2,"D.PR",IF($I121&gt;=$G$2,"PROM","MG"))))</f>
        <v/>
      </c>
      <c r="E121" s="29">
        <f>SUM(E117:E120)</f>
        <v>0</v>
      </c>
      <c r="F121" s="30">
        <f t="shared" ref="F121:H121" si="59">SUM(F117:F120)</f>
        <v>0</v>
      </c>
      <c r="G121" s="30">
        <f t="shared" si="59"/>
        <v>0</v>
      </c>
      <c r="H121" s="30">
        <f t="shared" si="59"/>
        <v>0</v>
      </c>
      <c r="I121" s="142">
        <f>IF(H121=0,0,ROUNDDOWN(G121/H121,3))</f>
        <v>0</v>
      </c>
      <c r="J121" s="31">
        <f>MAX(J117:J120)</f>
        <v>0</v>
      </c>
    </row>
    <row r="122" spans="2:12" ht="11.25" customHeight="1" thickTop="1" thickBot="1" x14ac:dyDescent="0.3"/>
    <row r="123" spans="2:12" ht="22.5" customHeight="1" thickTop="1" thickBot="1" x14ac:dyDescent="0.3">
      <c r="B123" s="36"/>
      <c r="C123" s="17" t="str">
        <f>IF($B123="","(Naam Speler)",VLOOKUP($B123,LEDEN!$B:$G,5,FALSE))</f>
        <v>(Naam Speler)</v>
      </c>
      <c r="D123" s="18" t="str">
        <f>IF($B123="","(Club)",VLOOKUP($B123,LEDEN!$B:$G,3,FALSE))</f>
        <v>(Club)</v>
      </c>
      <c r="E123" s="19" t="str">
        <f>IF($B123="","","MP")</f>
        <v/>
      </c>
      <c r="F123" s="20" t="str">
        <f>IF($B123="","","2,10m")</f>
        <v/>
      </c>
      <c r="G123" s="50" t="str">
        <f>IF($B123="","","2,30m")</f>
        <v/>
      </c>
      <c r="H123" s="20" t="str">
        <f>IF($B123="","","BEU")</f>
        <v/>
      </c>
      <c r="I123" s="20" t="str">
        <f>IF($B123="","","GEM")</f>
        <v/>
      </c>
      <c r="J123" s="21" t="str">
        <f>IF($B123="","","HR")</f>
        <v/>
      </c>
      <c r="L123" s="22" t="str">
        <f>IF($B123="","(Opm.)",IF(VLOOKUP($B123,LEDEN!$B:$G,6,FALSE)=0,"",VLOOKUP($B123,LEDEN!$B:$G,6,FALSE)))</f>
        <v>(Opm.)</v>
      </c>
    </row>
    <row r="124" spans="2:12" ht="19.5" customHeight="1" thickTop="1" x14ac:dyDescent="0.25">
      <c r="B124" s="37"/>
      <c r="C124" s="23" t="str">
        <f>IF($B124="","",VLOOKUP($B124,LEDEN!$B:$G,5,FALSE))</f>
        <v/>
      </c>
      <c r="D124" s="24" t="str">
        <f>IF($I124="","",IF($I124&lt;$E$2,"OG",IF($I124&gt;=$I$2,"D.PR",IF($I124&gt;=$G$2,"PROM","MG"))))</f>
        <v/>
      </c>
      <c r="E124" s="40"/>
      <c r="F124" s="41"/>
      <c r="G124" s="41" t="str">
        <f>IF(F124="","",F124*0.9082)</f>
        <v/>
      </c>
      <c r="H124" s="41"/>
      <c r="I124" s="139" t="str">
        <f>IF(H124="","",ROUNDDOWN(G124/H124,3))</f>
        <v/>
      </c>
      <c r="J124" s="46"/>
    </row>
    <row r="125" spans="2:12" ht="19.5" customHeight="1" x14ac:dyDescent="0.25">
      <c r="B125" s="38"/>
      <c r="C125" s="25" t="str">
        <f>IF($B125="","",VLOOKUP($B125,LEDEN!$B:$G,5,FALSE))</f>
        <v/>
      </c>
      <c r="D125" s="26" t="str">
        <f t="shared" ref="D125:D127" si="60">IF($I125="","",IF($I125&lt;$E$2,"OG",IF($I125&gt;=$I$2,"D.PR",IF($I125&gt;=$G$2,"PROM","MG"))))</f>
        <v/>
      </c>
      <c r="E125" s="42"/>
      <c r="F125" s="43"/>
      <c r="G125" s="43" t="str">
        <f t="shared" ref="G125:G127" si="61">IF(F125="","",F125*0.9082)</f>
        <v/>
      </c>
      <c r="H125" s="43"/>
      <c r="I125" s="140" t="str">
        <f t="shared" ref="I125:I127" si="62">IF(H125="","",ROUNDDOWN(G125/H125,3))</f>
        <v/>
      </c>
      <c r="J125" s="47"/>
    </row>
    <row r="126" spans="2:12" ht="19.5" customHeight="1" x14ac:dyDescent="0.25">
      <c r="B126" s="38"/>
      <c r="C126" s="25" t="str">
        <f>IF($B126="","",VLOOKUP($B126,LEDEN!$B:$G,5,FALSE))</f>
        <v/>
      </c>
      <c r="D126" s="26" t="str">
        <f t="shared" si="60"/>
        <v/>
      </c>
      <c r="E126" s="42"/>
      <c r="F126" s="43"/>
      <c r="G126" s="43" t="str">
        <f t="shared" si="61"/>
        <v/>
      </c>
      <c r="H126" s="43"/>
      <c r="I126" s="140" t="str">
        <f t="shared" si="62"/>
        <v/>
      </c>
      <c r="J126" s="47"/>
    </row>
    <row r="127" spans="2:12" ht="19.5" customHeight="1" thickBot="1" x14ac:dyDescent="0.3">
      <c r="B127" s="39"/>
      <c r="C127" s="27" t="str">
        <f>IF($B127="","",VLOOKUP($B127,LEDEN!$B:$G,5,FALSE))</f>
        <v/>
      </c>
      <c r="D127" s="28" t="str">
        <f t="shared" si="60"/>
        <v/>
      </c>
      <c r="E127" s="44"/>
      <c r="F127" s="45"/>
      <c r="G127" s="45" t="str">
        <f t="shared" si="61"/>
        <v/>
      </c>
      <c r="H127" s="45"/>
      <c r="I127" s="141" t="str">
        <f t="shared" si="62"/>
        <v/>
      </c>
      <c r="J127" s="48"/>
    </row>
    <row r="128" spans="2:12" s="4" customFormat="1" ht="22.5" customHeight="1" thickTop="1" thickBot="1" x14ac:dyDescent="0.3">
      <c r="B128" s="154" t="s">
        <v>913</v>
      </c>
      <c r="C128" s="155"/>
      <c r="D128" s="32" t="str">
        <f>IF($I128=0,"",IF($I128&lt;$E$2,"OG",IF($I128&gt;=$I$2,"D.PR",IF($I128&gt;=$G$2,"PROM","MG"))))</f>
        <v/>
      </c>
      <c r="E128" s="29">
        <f>SUM(E124:E127)</f>
        <v>0</v>
      </c>
      <c r="F128" s="30">
        <f t="shared" ref="F128:H128" si="63">SUM(F124:F127)</f>
        <v>0</v>
      </c>
      <c r="G128" s="30">
        <f t="shared" si="63"/>
        <v>0</v>
      </c>
      <c r="H128" s="30">
        <f t="shared" si="63"/>
        <v>0</v>
      </c>
      <c r="I128" s="142">
        <f>IF(H128=0,0,ROUNDDOWN(G128/H128,3))</f>
        <v>0</v>
      </c>
      <c r="J128" s="31">
        <f>MAX(J124:J127)</f>
        <v>0</v>
      </c>
    </row>
    <row r="129" spans="2:12" ht="15" customHeight="1" thickTop="1" thickBot="1" x14ac:dyDescent="0.3"/>
    <row r="130" spans="2:12" ht="22.5" customHeight="1" thickTop="1" thickBot="1" x14ac:dyDescent="0.3">
      <c r="B130" s="36"/>
      <c r="C130" s="17" t="str">
        <f>IF($B130="","(Naam Speler)",VLOOKUP($B130,LEDEN!$B:$G,5,FALSE))</f>
        <v>(Naam Speler)</v>
      </c>
      <c r="D130" s="18" t="str">
        <f>IF($B130="","(Club)",VLOOKUP($B130,LEDEN!$B:$G,3,FALSE))</f>
        <v>(Club)</v>
      </c>
      <c r="E130" s="19" t="str">
        <f>IF($B130="","","MP")</f>
        <v/>
      </c>
      <c r="F130" s="20" t="str">
        <f>IF($B130="","","2,10m")</f>
        <v/>
      </c>
      <c r="G130" s="50" t="str">
        <f>IF($B130="","","2,30m")</f>
        <v/>
      </c>
      <c r="H130" s="20" t="str">
        <f>IF($B130="","","BEU")</f>
        <v/>
      </c>
      <c r="I130" s="20" t="str">
        <f>IF($B130="","","GEM")</f>
        <v/>
      </c>
      <c r="J130" s="21" t="str">
        <f>IF($B130="","","HR")</f>
        <v/>
      </c>
      <c r="L130" s="22" t="str">
        <f>IF($B130="","(Opm.)",IF(VLOOKUP($B130,LEDEN!$B:$G,6,FALSE)=0,"",VLOOKUP($B130,LEDEN!$B:$G,6,FALSE)))</f>
        <v>(Opm.)</v>
      </c>
    </row>
    <row r="131" spans="2:12" ht="19.5" customHeight="1" thickTop="1" x14ac:dyDescent="0.25">
      <c r="B131" s="37"/>
      <c r="C131" s="23" t="str">
        <f>IF($B131="","",VLOOKUP($B131,LEDEN!$B:$G,5,FALSE))</f>
        <v/>
      </c>
      <c r="D131" s="24" t="str">
        <f>IF($I131="","",IF($I131&lt;$E$2,"OG",IF($I131&gt;=$I$2,"D.PR",IF($I131&gt;=$G$2,"PROM","MG"))))</f>
        <v/>
      </c>
      <c r="E131" s="40"/>
      <c r="F131" s="41"/>
      <c r="G131" s="41" t="str">
        <f>IF(F131="","",F131*0.9082)</f>
        <v/>
      </c>
      <c r="H131" s="41"/>
      <c r="I131" s="139" t="str">
        <f>IF(H131="","",ROUNDDOWN(G131/H131,3))</f>
        <v/>
      </c>
      <c r="J131" s="46"/>
    </row>
    <row r="132" spans="2:12" ht="19.5" customHeight="1" x14ac:dyDescent="0.25">
      <c r="B132" s="38"/>
      <c r="C132" s="25" t="str">
        <f>IF($B132="","",VLOOKUP($B132,LEDEN!$B:$G,5,FALSE))</f>
        <v/>
      </c>
      <c r="D132" s="26" t="str">
        <f t="shared" ref="D132:D134" si="64">IF($I132="","",IF($I132&lt;$E$2,"OG",IF($I132&gt;=$I$2,"D.PR",IF($I132&gt;=$G$2,"PROM","MG"))))</f>
        <v/>
      </c>
      <c r="E132" s="42"/>
      <c r="F132" s="43"/>
      <c r="G132" s="43" t="str">
        <f t="shared" ref="G132:G134" si="65">IF(F132="","",F132*0.9082)</f>
        <v/>
      </c>
      <c r="H132" s="43"/>
      <c r="I132" s="140" t="str">
        <f t="shared" ref="I132:I134" si="66">IF(H132="","",ROUNDDOWN(G132/H132,3))</f>
        <v/>
      </c>
      <c r="J132" s="47"/>
    </row>
    <row r="133" spans="2:12" ht="19.5" customHeight="1" x14ac:dyDescent="0.25">
      <c r="B133" s="38"/>
      <c r="C133" s="25" t="str">
        <f>IF($B133="","",VLOOKUP($B133,LEDEN!$B:$G,5,FALSE))</f>
        <v/>
      </c>
      <c r="D133" s="26" t="str">
        <f t="shared" si="64"/>
        <v/>
      </c>
      <c r="E133" s="42"/>
      <c r="F133" s="43"/>
      <c r="G133" s="43" t="str">
        <f t="shared" si="65"/>
        <v/>
      </c>
      <c r="H133" s="43"/>
      <c r="I133" s="140" t="str">
        <f t="shared" si="66"/>
        <v/>
      </c>
      <c r="J133" s="47"/>
    </row>
    <row r="134" spans="2:12" ht="19.5" customHeight="1" thickBot="1" x14ac:dyDescent="0.3">
      <c r="B134" s="39"/>
      <c r="C134" s="27" t="str">
        <f>IF($B134="","",VLOOKUP($B134,LEDEN!$B:$G,5,FALSE))</f>
        <v/>
      </c>
      <c r="D134" s="28" t="str">
        <f t="shared" si="64"/>
        <v/>
      </c>
      <c r="E134" s="44"/>
      <c r="F134" s="45"/>
      <c r="G134" s="45" t="str">
        <f t="shared" si="65"/>
        <v/>
      </c>
      <c r="H134" s="45"/>
      <c r="I134" s="141" t="str">
        <f t="shared" si="66"/>
        <v/>
      </c>
      <c r="J134" s="48"/>
    </row>
    <row r="135" spans="2:12" s="4" customFormat="1" ht="22.5" customHeight="1" thickTop="1" thickBot="1" x14ac:dyDescent="0.3">
      <c r="B135" s="154" t="s">
        <v>913</v>
      </c>
      <c r="C135" s="155"/>
      <c r="D135" s="32" t="str">
        <f>IF($I135=0,"",IF($I135&lt;$E$2,"OG",IF($I135&gt;=$I$2,"D.PR",IF($I135&gt;=$G$2,"PROM","MG"))))</f>
        <v/>
      </c>
      <c r="E135" s="29">
        <f>SUM(E131:E134)</f>
        <v>0</v>
      </c>
      <c r="F135" s="30">
        <f t="shared" ref="F135:H135" si="67">SUM(F131:F134)</f>
        <v>0</v>
      </c>
      <c r="G135" s="30">
        <f t="shared" si="67"/>
        <v>0</v>
      </c>
      <c r="H135" s="30">
        <f t="shared" si="67"/>
        <v>0</v>
      </c>
      <c r="I135" s="142">
        <f>IF(H135=0,0,ROUNDDOWN(G135/H135,3))</f>
        <v>0</v>
      </c>
      <c r="J135" s="31">
        <f>MAX(J131:J134)</f>
        <v>0</v>
      </c>
    </row>
    <row r="136" spans="2:12" ht="11.25" customHeight="1" thickTop="1" thickBot="1" x14ac:dyDescent="0.3"/>
    <row r="137" spans="2:12" ht="22.5" customHeight="1" thickTop="1" thickBot="1" x14ac:dyDescent="0.3">
      <c r="B137" s="36"/>
      <c r="C137" s="17" t="str">
        <f>IF($B137="","(Naam Speler)",VLOOKUP($B137,LEDEN!$B:$G,5,FALSE))</f>
        <v>(Naam Speler)</v>
      </c>
      <c r="D137" s="18" t="str">
        <f>IF($B137="","(Club)",VLOOKUP($B137,LEDEN!$B:$G,3,FALSE))</f>
        <v>(Club)</v>
      </c>
      <c r="E137" s="19" t="str">
        <f>IF($B137="","","MP")</f>
        <v/>
      </c>
      <c r="F137" s="20" t="str">
        <f>IF($B137="","","2,10m")</f>
        <v/>
      </c>
      <c r="G137" s="50" t="str">
        <f>IF($B137="","","2,30m")</f>
        <v/>
      </c>
      <c r="H137" s="20" t="str">
        <f>IF($B137="","","BEU")</f>
        <v/>
      </c>
      <c r="I137" s="20" t="str">
        <f>IF($B137="","","GEM")</f>
        <v/>
      </c>
      <c r="J137" s="21" t="str">
        <f>IF($B137="","","HR")</f>
        <v/>
      </c>
      <c r="L137" s="22" t="str">
        <f>IF($B137="","(Opm.)",IF(VLOOKUP($B137,LEDEN!$B:$G,6,FALSE)=0,"",VLOOKUP($B137,LEDEN!$B:$G,6,FALSE)))</f>
        <v>(Opm.)</v>
      </c>
    </row>
    <row r="138" spans="2:12" ht="19.5" customHeight="1" thickTop="1" x14ac:dyDescent="0.25">
      <c r="B138" s="37"/>
      <c r="C138" s="23" t="str">
        <f>IF($B138="","",VLOOKUP($B138,LEDEN!$B:$G,5,FALSE))</f>
        <v/>
      </c>
      <c r="D138" s="24" t="str">
        <f>IF($I138="","",IF($I138&lt;$E$2,"OG",IF($I138&gt;=$I$2,"D.PR",IF($I138&gt;=$G$2,"PROM","MG"))))</f>
        <v/>
      </c>
      <c r="E138" s="40"/>
      <c r="F138" s="41"/>
      <c r="G138" s="41" t="str">
        <f>IF(F138="","",F138*0.9082)</f>
        <v/>
      </c>
      <c r="H138" s="41"/>
      <c r="I138" s="139" t="str">
        <f>IF(H138="","",ROUNDDOWN(G138/H138,3))</f>
        <v/>
      </c>
      <c r="J138" s="46"/>
    </row>
    <row r="139" spans="2:12" ht="19.5" customHeight="1" x14ac:dyDescent="0.25">
      <c r="B139" s="38"/>
      <c r="C139" s="25" t="str">
        <f>IF($B139="","",VLOOKUP($B139,LEDEN!$B:$G,5,FALSE))</f>
        <v/>
      </c>
      <c r="D139" s="26" t="str">
        <f t="shared" ref="D139:D141" si="68">IF($I139="","",IF($I139&lt;$E$2,"OG",IF($I139&gt;=$I$2,"D.PR",IF($I139&gt;=$G$2,"PROM","MG"))))</f>
        <v/>
      </c>
      <c r="E139" s="42"/>
      <c r="F139" s="43"/>
      <c r="G139" s="43" t="str">
        <f t="shared" ref="G139:G141" si="69">IF(F139="","",F139*0.9082)</f>
        <v/>
      </c>
      <c r="H139" s="43"/>
      <c r="I139" s="140" t="str">
        <f t="shared" ref="I139:I141" si="70">IF(H139="","",ROUNDDOWN(G139/H139,3))</f>
        <v/>
      </c>
      <c r="J139" s="47"/>
    </row>
    <row r="140" spans="2:12" ht="19.5" customHeight="1" x14ac:dyDescent="0.25">
      <c r="B140" s="38"/>
      <c r="C140" s="25" t="str">
        <f>IF($B140="","",VLOOKUP($B140,LEDEN!$B:$G,5,FALSE))</f>
        <v/>
      </c>
      <c r="D140" s="26" t="str">
        <f t="shared" si="68"/>
        <v/>
      </c>
      <c r="E140" s="42"/>
      <c r="F140" s="43"/>
      <c r="G140" s="43" t="str">
        <f t="shared" si="69"/>
        <v/>
      </c>
      <c r="H140" s="43"/>
      <c r="I140" s="140" t="str">
        <f t="shared" si="70"/>
        <v/>
      </c>
      <c r="J140" s="47"/>
    </row>
    <row r="141" spans="2:12" ht="19.5" customHeight="1" thickBot="1" x14ac:dyDescent="0.3">
      <c r="B141" s="39"/>
      <c r="C141" s="27" t="str">
        <f>IF($B141="","",VLOOKUP($B141,LEDEN!$B:$G,5,FALSE))</f>
        <v/>
      </c>
      <c r="D141" s="28" t="str">
        <f t="shared" si="68"/>
        <v/>
      </c>
      <c r="E141" s="44"/>
      <c r="F141" s="45"/>
      <c r="G141" s="45" t="str">
        <f t="shared" si="69"/>
        <v/>
      </c>
      <c r="H141" s="45"/>
      <c r="I141" s="141" t="str">
        <f t="shared" si="70"/>
        <v/>
      </c>
      <c r="J141" s="48"/>
    </row>
    <row r="142" spans="2:12" s="4" customFormat="1" ht="22.5" customHeight="1" thickTop="1" thickBot="1" x14ac:dyDescent="0.3">
      <c r="B142" s="154" t="s">
        <v>913</v>
      </c>
      <c r="C142" s="155"/>
      <c r="D142" s="32" t="str">
        <f>IF($I142=0,"",IF($I142&lt;$E$2,"OG",IF($I142&gt;=$I$2,"D.PR",IF($I142&gt;=$G$2,"PROM","MG"))))</f>
        <v/>
      </c>
      <c r="E142" s="29">
        <f>SUM(E138:E141)</f>
        <v>0</v>
      </c>
      <c r="F142" s="30">
        <f t="shared" ref="F142:H142" si="71">SUM(F138:F141)</f>
        <v>0</v>
      </c>
      <c r="G142" s="30">
        <f t="shared" si="71"/>
        <v>0</v>
      </c>
      <c r="H142" s="30">
        <f t="shared" si="71"/>
        <v>0</v>
      </c>
      <c r="I142" s="142">
        <f>IF(H142=0,0,ROUNDDOWN(G142/H142,3))</f>
        <v>0</v>
      </c>
      <c r="J142" s="31">
        <f>MAX(J138:J141)</f>
        <v>0</v>
      </c>
    </row>
    <row r="143" spans="2:12" ht="112.5" customHeight="1" thickTop="1" x14ac:dyDescent="0.25"/>
    <row r="144" spans="2:12" ht="33" x14ac:dyDescent="0.25">
      <c r="B144" s="156" t="s">
        <v>874</v>
      </c>
      <c r="C144" s="156"/>
      <c r="D144" s="156"/>
      <c r="E144" s="156"/>
      <c r="F144" s="156"/>
      <c r="G144" s="156"/>
      <c r="H144" s="156"/>
      <c r="I144" s="156"/>
      <c r="J144" s="156"/>
    </row>
    <row r="145" spans="2:12" ht="7.5" customHeight="1" x14ac:dyDescent="0.25"/>
    <row r="146" spans="2:12" s="33" customFormat="1" ht="18.75" customHeight="1" x14ac:dyDescent="0.25">
      <c r="B146" s="51" t="s">
        <v>915</v>
      </c>
      <c r="C146" s="51" t="s">
        <v>916</v>
      </c>
      <c r="D146" s="33" t="s">
        <v>917</v>
      </c>
      <c r="E146" s="33" t="s">
        <v>909</v>
      </c>
      <c r="F146" s="52" t="s">
        <v>918</v>
      </c>
      <c r="G146" s="33" t="s">
        <v>912</v>
      </c>
      <c r="H146" s="52" t="s">
        <v>910</v>
      </c>
      <c r="I146" s="33" t="s">
        <v>906</v>
      </c>
      <c r="J146" s="33" t="s">
        <v>904</v>
      </c>
      <c r="L146" s="33" t="s">
        <v>905</v>
      </c>
    </row>
    <row r="147" spans="2:12" ht="18.75" customHeight="1" x14ac:dyDescent="0.25">
      <c r="B147" s="16">
        <f>IF(B4="","",B4)</f>
        <v>8513</v>
      </c>
      <c r="C147" s="16" t="str">
        <f>IF($B147="","",VLOOKUP($B147,LEDEN!$B:$G,5,FALSE))</f>
        <v>DECOCK Johan</v>
      </c>
      <c r="D147" s="2" t="str">
        <f>IF($B147="","",VLOOKUP($B147,LEDEN!$B:$G,3,FALSE))</f>
        <v>K.GHOK</v>
      </c>
      <c r="E147" s="2">
        <f>IF(E5="","",E9)</f>
        <v>6</v>
      </c>
      <c r="F147" s="147">
        <f>IF(G9=0,"",G9)</f>
        <v>67</v>
      </c>
      <c r="G147" s="2">
        <f>IF(H9=0,"",H9)</f>
        <v>205</v>
      </c>
      <c r="H147" s="145">
        <f>IF(G147="","",ROUNDDOWN(F147/G147,3))</f>
        <v>0.32600000000000001</v>
      </c>
      <c r="I147" s="2">
        <f>IF(J5="","",J9)</f>
        <v>6</v>
      </c>
      <c r="J147" s="34" t="str">
        <f>IF(H147="","",IF(H147=0,"",IF(H147&lt;$E$2,"OG",IF(H147&gt;=$I$2,"D.PR",IF(H147&gt;=$G$2,"PROM","MG")))))</f>
        <v>OG</v>
      </c>
      <c r="L147" s="2" t="str">
        <f>IF($B147="","",IF(VLOOKUP($B147,LEDEN!$B:$G,6,FALSE)=0,"",VLOOKUP($B147,LEDEN!$B:$G,6,FALSE)))</f>
        <v/>
      </c>
    </row>
    <row r="148" spans="2:12" ht="18.75" customHeight="1" x14ac:dyDescent="0.25">
      <c r="B148" s="16">
        <f>IF(B11="","",B11)</f>
        <v>8031</v>
      </c>
      <c r="C148" s="16" t="str">
        <f>IF($B148="","",VLOOKUP($B148,LEDEN!$B:$G,5,FALSE))</f>
        <v>DUJARDIN Jean-Pierre</v>
      </c>
      <c r="D148" s="2" t="str">
        <f>IF($B148="","",VLOOKUP($B148,LEDEN!$B:$G,3,FALSE))</f>
        <v>K.GHOK</v>
      </c>
      <c r="E148" s="2">
        <f>IF(E12="","",E16)</f>
        <v>4</v>
      </c>
      <c r="F148" s="147">
        <f>IF(G16=0,"",G16)</f>
        <v>67</v>
      </c>
      <c r="G148" s="2">
        <f>IF(H16=0,"",H16)</f>
        <v>189</v>
      </c>
      <c r="H148" s="145">
        <f t="shared" ref="H148:H166" si="72">IF(G148="","",ROUNDDOWN(F148/G148,3))</f>
        <v>0.35399999999999998</v>
      </c>
      <c r="I148" s="2">
        <f>IF(J12="","",J16)</f>
        <v>3</v>
      </c>
      <c r="J148" s="34" t="str">
        <f t="shared" ref="J148:J166" si="73">IF(H148="","",IF(H148=0,"",IF(H148&lt;$E$2,"OG",IF(H148&gt;=$I$2,"D.PR",IF(H148&gt;=$G$2,"PROM","MG")))))</f>
        <v>MG</v>
      </c>
      <c r="L148" s="2" t="str">
        <f>IF($B148="","",IF(VLOOKUP($B148,LEDEN!$B:$G,6,FALSE)=0,"",VLOOKUP($B148,LEDEN!$B:$G,6,FALSE)))</f>
        <v/>
      </c>
    </row>
    <row r="149" spans="2:12" ht="18.75" customHeight="1" x14ac:dyDescent="0.25">
      <c r="B149" s="16">
        <f>IF(B18="","",B18)</f>
        <v>8689</v>
      </c>
      <c r="C149" s="16" t="str">
        <f>IF($B149="","",VLOOKUP($B149,LEDEN!$B:$G,5,FALSE))</f>
        <v>DE WAELE Eddy</v>
      </c>
      <c r="D149" s="2" t="str">
        <f>IF($B149="","",VLOOKUP($B149,LEDEN!$B:$G,3,FALSE))</f>
        <v>CBC-DLS</v>
      </c>
      <c r="E149" s="2">
        <f>IF(E19="","",E23)</f>
        <v>0</v>
      </c>
      <c r="F149" s="147">
        <f>IF(G23=0,"",G23)</f>
        <v>59</v>
      </c>
      <c r="G149" s="2">
        <f>IF(H23=0,"",H23)</f>
        <v>219</v>
      </c>
      <c r="H149" s="145">
        <f t="shared" si="72"/>
        <v>0.26900000000000002</v>
      </c>
      <c r="I149" s="2">
        <f>IF(J19="","",J23)</f>
        <v>4</v>
      </c>
      <c r="J149" s="34" t="str">
        <f t="shared" si="73"/>
        <v>OG</v>
      </c>
      <c r="L149" s="2" t="str">
        <f>IF($B149="","",IF(VLOOKUP($B149,LEDEN!$B:$G,6,FALSE)=0,"",VLOOKUP($B149,LEDEN!$B:$G,6,FALSE)))</f>
        <v/>
      </c>
    </row>
    <row r="150" spans="2:12" ht="18.75" customHeight="1" x14ac:dyDescent="0.25">
      <c r="B150" s="16">
        <f>IF(B25="","",B25)</f>
        <v>4759</v>
      </c>
      <c r="C150" s="16" t="str">
        <f>IF($B150="","",VLOOKUP($B150,LEDEN!$B:$G,5,FALSE))</f>
        <v>WARLOP Luc</v>
      </c>
      <c r="D150" s="2" t="str">
        <f>IF($B150="","",VLOOKUP($B150,LEDEN!$B:$G,3,FALSE))</f>
        <v>K.DOS</v>
      </c>
      <c r="E150" s="2">
        <f>IF(E26="","",E30)</f>
        <v>6</v>
      </c>
      <c r="F150" s="147">
        <f>IF(G30=0,"",G30)</f>
        <v>60</v>
      </c>
      <c r="G150" s="2">
        <f>IF(H30=0,"",H30)</f>
        <v>177</v>
      </c>
      <c r="H150" s="145">
        <f t="shared" si="72"/>
        <v>0.33800000000000002</v>
      </c>
      <c r="I150" s="2">
        <f>IF(J26="","",J30)</f>
        <v>5</v>
      </c>
      <c r="J150" s="34" t="str">
        <f t="shared" si="73"/>
        <v>OG</v>
      </c>
      <c r="L150" s="2" t="str">
        <f>IF($B150="","",IF(VLOOKUP($B150,LEDEN!$B:$G,6,FALSE)=0,"",VLOOKUP($B150,LEDEN!$B:$G,6,FALSE)))</f>
        <v/>
      </c>
    </row>
    <row r="151" spans="2:12" ht="18.75" customHeight="1" x14ac:dyDescent="0.25">
      <c r="B151" s="16">
        <f>IF(B32="","",B32)</f>
        <v>6679</v>
      </c>
      <c r="C151" s="16" t="str">
        <f>IF($B151="","",VLOOKUP($B151,LEDEN!$B:$G,5,FALSE))</f>
        <v>DECK Frankie</v>
      </c>
      <c r="D151" s="2" t="str">
        <f>IF($B151="","",VLOOKUP($B151,LEDEN!$B:$G,3,FALSE))</f>
        <v>CBC-DLS</v>
      </c>
      <c r="E151" s="2">
        <f>IF(E33="","",E37)</f>
        <v>8</v>
      </c>
      <c r="F151" s="147">
        <f>IF(G37=0,"",G37)</f>
        <v>72</v>
      </c>
      <c r="G151" s="2">
        <f>IF(H37=0,"",H37)</f>
        <v>187</v>
      </c>
      <c r="H151" s="145">
        <f t="shared" si="72"/>
        <v>0.38500000000000001</v>
      </c>
      <c r="I151" s="2">
        <f>IF(J33="","",J37)</f>
        <v>4</v>
      </c>
      <c r="J151" s="34" t="str">
        <f t="shared" si="73"/>
        <v>MG</v>
      </c>
      <c r="L151" s="2" t="str">
        <f>IF($B151="","",IF(VLOOKUP($B151,LEDEN!$B:$G,6,FALSE)=0,"",VLOOKUP($B151,LEDEN!$B:$G,6,FALSE)))</f>
        <v>NS</v>
      </c>
    </row>
    <row r="152" spans="2:12" ht="18.75" customHeight="1" x14ac:dyDescent="0.25">
      <c r="B152" s="16">
        <f>IF(B39="","",B39)</f>
        <v>8658</v>
      </c>
      <c r="C152" s="16" t="str">
        <f>IF($B152="","",VLOOKUP($B152,LEDEN!$B:$G,5,FALSE))</f>
        <v>MONDELAERS Dries</v>
      </c>
      <c r="D152" s="2" t="str">
        <f>IF($B152="","",VLOOKUP($B152,LEDEN!$B:$G,3,FALSE))</f>
        <v>CBC-DLS</v>
      </c>
      <c r="E152" s="2">
        <f>IF(E40="","",E44)</f>
        <v>2</v>
      </c>
      <c r="F152" s="147">
        <f>IF(G44=0,"",G44)</f>
        <v>59</v>
      </c>
      <c r="G152" s="2">
        <f>IF(H44=0,"",H44)</f>
        <v>202</v>
      </c>
      <c r="H152" s="145">
        <f t="shared" si="72"/>
        <v>0.29199999999999998</v>
      </c>
      <c r="I152" s="2">
        <f>IF(J40="","",J44)</f>
        <v>4</v>
      </c>
      <c r="J152" s="34" t="str">
        <f t="shared" si="73"/>
        <v>OG</v>
      </c>
      <c r="L152" s="2" t="str">
        <f>IF($B152="","",IF(VLOOKUP($B152,LEDEN!$B:$G,6,FALSE)=0,"",VLOOKUP($B152,LEDEN!$B:$G,6,FALSE)))</f>
        <v/>
      </c>
    </row>
    <row r="153" spans="2:12" ht="18.75" customHeight="1" x14ac:dyDescent="0.25">
      <c r="B153" s="16">
        <f>IF(B46="","",B46)</f>
        <v>6536</v>
      </c>
      <c r="C153" s="16" t="str">
        <f>IF($B153="","",VLOOKUP($B153,LEDEN!$B:$G,5,FALSE))</f>
        <v>KOEKUYT Filip</v>
      </c>
      <c r="D153" s="2" t="str">
        <f>IF($B153="","",VLOOKUP($B153,LEDEN!$B:$G,3,FALSE))</f>
        <v>K.GHOK</v>
      </c>
      <c r="E153" s="2">
        <f>IF(E47="","",E51)</f>
        <v>4</v>
      </c>
      <c r="F153" s="147">
        <f>IF(G51=0,"",G51)</f>
        <v>61</v>
      </c>
      <c r="G153" s="2">
        <f>IF(H51=0,"",H51)</f>
        <v>220</v>
      </c>
      <c r="H153" s="145">
        <f t="shared" si="72"/>
        <v>0.27700000000000002</v>
      </c>
      <c r="I153" s="2">
        <f>IF(J47="","",J51)</f>
        <v>5</v>
      </c>
      <c r="J153" s="34" t="str">
        <f t="shared" si="73"/>
        <v>OG</v>
      </c>
      <c r="L153" s="2" t="str">
        <f>IF($B153="","",IF(VLOOKUP($B153,LEDEN!$B:$G,6,FALSE)=0,"",VLOOKUP($B153,LEDEN!$B:$G,6,FALSE)))</f>
        <v>NS</v>
      </c>
    </row>
    <row r="154" spans="2:12" ht="18.75" customHeight="1" x14ac:dyDescent="0.25">
      <c r="B154" s="16">
        <f>IF(B53="","",B53)</f>
        <v>1058</v>
      </c>
      <c r="C154" s="16" t="str">
        <f>IF($B154="","",VLOOKUP($B154,LEDEN!$B:$G,5,FALSE))</f>
        <v>VERMEERSCH Dave</v>
      </c>
      <c r="D154" s="2" t="str">
        <f>IF($B154="","",VLOOKUP($B154,LEDEN!$B:$G,3,FALSE))</f>
        <v>KKBC</v>
      </c>
      <c r="E154" s="2">
        <f>IF(E54="","",E58)</f>
        <v>2</v>
      </c>
      <c r="F154" s="147">
        <f>IF(G58=0,"",G58)</f>
        <v>51</v>
      </c>
      <c r="G154" s="2">
        <f>IF(H58=0,"",H58)</f>
        <v>195</v>
      </c>
      <c r="H154" s="145">
        <f t="shared" si="72"/>
        <v>0.26100000000000001</v>
      </c>
      <c r="I154" s="2">
        <f>IF(J54="","",J58)</f>
        <v>3</v>
      </c>
      <c r="J154" s="34" t="str">
        <f t="shared" si="73"/>
        <v>OG</v>
      </c>
      <c r="L154" s="2" t="str">
        <f>IF($B154="","",IF(VLOOKUP($B154,LEDEN!$B:$G,6,FALSE)=0,"",VLOOKUP($B154,LEDEN!$B:$G,6,FALSE)))</f>
        <v/>
      </c>
    </row>
    <row r="155" spans="2:12" ht="18.75" customHeight="1" x14ac:dyDescent="0.25">
      <c r="B155" s="16" t="str">
        <f>IF(B60="","",B60)</f>
        <v/>
      </c>
      <c r="C155" s="16" t="str">
        <f>IF($B155="","",VLOOKUP($B155,LEDEN!$B:$G,5,FALSE))</f>
        <v/>
      </c>
      <c r="D155" s="2" t="str">
        <f>IF($B155="","",VLOOKUP($B155,LEDEN!$B:$G,3,FALSE))</f>
        <v/>
      </c>
      <c r="E155" s="2" t="str">
        <f>IF(E61="","",E65)</f>
        <v/>
      </c>
      <c r="F155" s="147" t="str">
        <f>IF(G65=0,"",G65)</f>
        <v/>
      </c>
      <c r="G155" s="2" t="str">
        <f>IF(H65=0,"",H65)</f>
        <v/>
      </c>
      <c r="H155" s="145" t="str">
        <f t="shared" si="72"/>
        <v/>
      </c>
      <c r="I155" s="2" t="str">
        <f>IF(J61="","",J65)</f>
        <v/>
      </c>
      <c r="J155" s="34" t="str">
        <f t="shared" si="73"/>
        <v/>
      </c>
      <c r="L155" s="2" t="str">
        <f>IF($B155="","",IF(VLOOKUP($B155,LEDEN!$B:$G,6,FALSE)=0,"",VLOOKUP($B155,LEDEN!$B:$G,6,FALSE)))</f>
        <v/>
      </c>
    </row>
    <row r="156" spans="2:12" ht="18.75" customHeight="1" x14ac:dyDescent="0.25">
      <c r="B156" s="16" t="str">
        <f>IF(B67="","",B67)</f>
        <v/>
      </c>
      <c r="C156" s="16" t="str">
        <f>IF($B156="","",VLOOKUP($B156,LEDEN!$B:$G,5,FALSE))</f>
        <v/>
      </c>
      <c r="D156" s="2" t="str">
        <f>IF($B156="","",VLOOKUP($B156,LEDEN!$B:$G,3,FALSE))</f>
        <v/>
      </c>
      <c r="E156" s="2" t="str">
        <f>IF(E68="","",E72)</f>
        <v/>
      </c>
      <c r="F156" s="147" t="str">
        <f>IF(G72=0,"",G72)</f>
        <v/>
      </c>
      <c r="G156" s="2" t="str">
        <f>IF(H72=0,"",H72)</f>
        <v/>
      </c>
      <c r="H156" s="145" t="str">
        <f t="shared" si="72"/>
        <v/>
      </c>
      <c r="I156" s="2" t="str">
        <f>IF(J68="","",J72)</f>
        <v/>
      </c>
      <c r="J156" s="34" t="str">
        <f t="shared" si="73"/>
        <v/>
      </c>
      <c r="L156" s="2" t="str">
        <f>IF($B156="","",IF(VLOOKUP($B156,LEDEN!$B:$G,6,FALSE)=0,"",VLOOKUP($B156,LEDEN!$B:$G,6,FALSE)))</f>
        <v/>
      </c>
    </row>
    <row r="157" spans="2:12" ht="18.75" customHeight="1" x14ac:dyDescent="0.25">
      <c r="B157" s="16" t="str">
        <f>IF(B74="","",B74)</f>
        <v/>
      </c>
      <c r="C157" s="16" t="str">
        <f>IF($B157="","",VLOOKUP($B157,LEDEN!$B:$G,5,FALSE))</f>
        <v/>
      </c>
      <c r="D157" s="2" t="str">
        <f>IF($B157="","",VLOOKUP($B157,LEDEN!$B:$G,3,FALSE))</f>
        <v/>
      </c>
      <c r="E157" s="2" t="str">
        <f>IF(E75="","",E79)</f>
        <v/>
      </c>
      <c r="F157" s="147" t="str">
        <f>IF(G79=0,"",G79)</f>
        <v/>
      </c>
      <c r="G157" s="2" t="str">
        <f>IF(H79=0,"",H79)</f>
        <v/>
      </c>
      <c r="H157" s="145" t="str">
        <f t="shared" si="72"/>
        <v/>
      </c>
      <c r="I157" s="2" t="str">
        <f>IF(J75="","",J79)</f>
        <v/>
      </c>
      <c r="J157" s="34" t="str">
        <f t="shared" si="73"/>
        <v/>
      </c>
      <c r="L157" s="2" t="str">
        <f>IF($B157="","",IF(VLOOKUP($B157,LEDEN!$B:$G,6,FALSE)=0,"",VLOOKUP($B157,LEDEN!$B:$G,6,FALSE)))</f>
        <v/>
      </c>
    </row>
    <row r="158" spans="2:12" ht="18.75" customHeight="1" x14ac:dyDescent="0.25">
      <c r="B158" s="16" t="str">
        <f>IF(B81="","",B81)</f>
        <v/>
      </c>
      <c r="C158" s="16" t="str">
        <f>IF($B158="","",VLOOKUP($B158,LEDEN!$B:$G,5,FALSE))</f>
        <v/>
      </c>
      <c r="D158" s="2" t="str">
        <f>IF($B158="","",VLOOKUP($B158,LEDEN!$B:$G,3,FALSE))</f>
        <v/>
      </c>
      <c r="E158" s="2" t="str">
        <f>IF(E82="","",E86)</f>
        <v/>
      </c>
      <c r="F158" s="147" t="str">
        <f>IF(G86=0,"",G86)</f>
        <v/>
      </c>
      <c r="G158" s="2" t="str">
        <f>IF(H86=0,"",H86)</f>
        <v/>
      </c>
      <c r="H158" s="145" t="str">
        <f t="shared" si="72"/>
        <v/>
      </c>
      <c r="I158" s="2" t="str">
        <f>IF(J82="","",J86)</f>
        <v/>
      </c>
      <c r="J158" s="34" t="str">
        <f t="shared" si="73"/>
        <v/>
      </c>
      <c r="L158" s="2" t="str">
        <f>IF($B158="","",IF(VLOOKUP($B158,LEDEN!$B:$G,6,FALSE)=0,"",VLOOKUP($B158,LEDEN!$B:$G,6,FALSE)))</f>
        <v/>
      </c>
    </row>
    <row r="159" spans="2:12" ht="18.75" customHeight="1" x14ac:dyDescent="0.25">
      <c r="B159" s="16" t="str">
        <f>IF(B88="","",B88)</f>
        <v/>
      </c>
      <c r="C159" s="16" t="str">
        <f>IF($B159="","",VLOOKUP($B159,LEDEN!$B:$G,5,FALSE))</f>
        <v/>
      </c>
      <c r="D159" s="2" t="str">
        <f>IF($B159="","",VLOOKUP($B159,LEDEN!$B:$G,3,FALSE))</f>
        <v/>
      </c>
      <c r="E159" s="2" t="str">
        <f>IF(E89="","",E93)</f>
        <v/>
      </c>
      <c r="F159" s="147" t="str">
        <f>IF(G93=0,"",G93)</f>
        <v/>
      </c>
      <c r="G159" s="2" t="str">
        <f>IF(H93=0,"",H93)</f>
        <v/>
      </c>
      <c r="H159" s="145" t="str">
        <f t="shared" si="72"/>
        <v/>
      </c>
      <c r="I159" s="2" t="str">
        <f>IF(J89="","",J93)</f>
        <v/>
      </c>
      <c r="J159" s="34" t="str">
        <f t="shared" si="73"/>
        <v/>
      </c>
      <c r="L159" s="2" t="str">
        <f>IF($B159="","",IF(VLOOKUP($B159,LEDEN!$B:$G,6,FALSE)=0,"",VLOOKUP($B159,LEDEN!$B:$G,6,FALSE)))</f>
        <v/>
      </c>
    </row>
    <row r="160" spans="2:12" ht="18.75" customHeight="1" x14ac:dyDescent="0.25">
      <c r="B160" s="16" t="str">
        <f>IF(B95="","",B95)</f>
        <v/>
      </c>
      <c r="C160" s="16" t="str">
        <f>IF($B160="","",VLOOKUP($B160,LEDEN!$B:$G,5,FALSE))</f>
        <v/>
      </c>
      <c r="D160" s="2" t="str">
        <f>IF($B160="","",VLOOKUP($B160,LEDEN!$B:$G,3,FALSE))</f>
        <v/>
      </c>
      <c r="E160" s="2" t="str">
        <f>IF(E96="","",E100)</f>
        <v/>
      </c>
      <c r="F160" s="147" t="str">
        <f>IF(G100=0,"",G100)</f>
        <v/>
      </c>
      <c r="G160" s="2" t="str">
        <f>IF(H100=0,"",H100)</f>
        <v/>
      </c>
      <c r="H160" s="145" t="str">
        <f t="shared" si="72"/>
        <v/>
      </c>
      <c r="I160" s="2" t="str">
        <f>IF(J96="","",J100)</f>
        <v/>
      </c>
      <c r="J160" s="34" t="str">
        <f t="shared" si="73"/>
        <v/>
      </c>
      <c r="L160" s="2" t="str">
        <f>IF($B160="","",IF(VLOOKUP($B160,LEDEN!$B:$G,6,FALSE)=0,"",VLOOKUP($B160,LEDEN!$B:$G,6,FALSE)))</f>
        <v/>
      </c>
    </row>
    <row r="161" spans="2:12" ht="18.75" customHeight="1" x14ac:dyDescent="0.25">
      <c r="B161" s="16" t="str">
        <f>IF(B102="","",B102)</f>
        <v/>
      </c>
      <c r="C161" s="16" t="str">
        <f>IF($B161="","",VLOOKUP($B161,LEDEN!$B:$G,5,FALSE))</f>
        <v/>
      </c>
      <c r="D161" s="2" t="str">
        <f>IF($B161="","",VLOOKUP($B161,LEDEN!$B:$G,3,FALSE))</f>
        <v/>
      </c>
      <c r="E161" s="2" t="str">
        <f>IF(E103="","",E107)</f>
        <v/>
      </c>
      <c r="F161" s="147" t="str">
        <f>IF(G107=0,"",G107)</f>
        <v/>
      </c>
      <c r="G161" s="2" t="str">
        <f>IF(H107=0,"",H107)</f>
        <v/>
      </c>
      <c r="H161" s="145" t="str">
        <f t="shared" si="72"/>
        <v/>
      </c>
      <c r="I161" s="2" t="str">
        <f>IF(J103="","",J107)</f>
        <v/>
      </c>
      <c r="J161" s="34" t="str">
        <f t="shared" si="73"/>
        <v/>
      </c>
      <c r="L161" s="2" t="str">
        <f>IF($B161="","",IF(VLOOKUP($B161,LEDEN!$B:$G,6,FALSE)=0,"",VLOOKUP($B161,LEDEN!$B:$G,6,FALSE)))</f>
        <v/>
      </c>
    </row>
    <row r="162" spans="2:12" ht="18.75" customHeight="1" x14ac:dyDescent="0.25">
      <c r="B162" s="16" t="str">
        <f>IF(B109="","",B109)</f>
        <v/>
      </c>
      <c r="C162" s="16" t="str">
        <f>IF($B162="","",VLOOKUP($B162,LEDEN!$B:$G,5,FALSE))</f>
        <v/>
      </c>
      <c r="D162" s="2" t="str">
        <f>IF($B162="","",VLOOKUP($B162,LEDEN!$B:$G,3,FALSE))</f>
        <v/>
      </c>
      <c r="E162" s="2" t="str">
        <f>IF(E110="","",E114)</f>
        <v/>
      </c>
      <c r="F162" s="147" t="str">
        <f>IF(G114=0,"",G114)</f>
        <v/>
      </c>
      <c r="G162" s="2" t="str">
        <f>IF(H114=0,"",H114)</f>
        <v/>
      </c>
      <c r="H162" s="145" t="str">
        <f t="shared" si="72"/>
        <v/>
      </c>
      <c r="I162" s="2" t="str">
        <f>IF(J110="","",J114)</f>
        <v/>
      </c>
      <c r="J162" s="34" t="str">
        <f t="shared" si="73"/>
        <v/>
      </c>
      <c r="L162" s="2" t="str">
        <f>IF($B162="","",IF(VLOOKUP($B162,LEDEN!$B:$G,6,FALSE)=0,"",VLOOKUP($B162,LEDEN!$B:$G,6,FALSE)))</f>
        <v/>
      </c>
    </row>
    <row r="163" spans="2:12" ht="18.75" customHeight="1" x14ac:dyDescent="0.25">
      <c r="B163" s="16" t="str">
        <f>IF(B116="","",B116)</f>
        <v/>
      </c>
      <c r="C163" s="16" t="str">
        <f>IF($B163="","",VLOOKUP($B163,LEDEN!$B:$G,5,FALSE))</f>
        <v/>
      </c>
      <c r="D163" s="2" t="str">
        <f>IF($B163="","",VLOOKUP($B163,LEDEN!$B:$G,3,FALSE))</f>
        <v/>
      </c>
      <c r="E163" s="2" t="str">
        <f>IF(E117="","",E121)</f>
        <v/>
      </c>
      <c r="F163" s="147" t="str">
        <f>IF(G121=0,"",G121)</f>
        <v/>
      </c>
      <c r="G163" s="2" t="str">
        <f>IF(H121=0,"",H121)</f>
        <v/>
      </c>
      <c r="H163" s="145" t="str">
        <f t="shared" si="72"/>
        <v/>
      </c>
      <c r="I163" s="2" t="str">
        <f>IF(J117="","",J121)</f>
        <v/>
      </c>
      <c r="J163" s="34" t="str">
        <f t="shared" si="73"/>
        <v/>
      </c>
      <c r="L163" s="2" t="str">
        <f>IF($B163="","",IF(VLOOKUP($B163,LEDEN!$B:$G,6,FALSE)=0,"",VLOOKUP($B163,LEDEN!$B:$G,6,FALSE)))</f>
        <v/>
      </c>
    </row>
    <row r="164" spans="2:12" ht="18.75" customHeight="1" x14ac:dyDescent="0.25">
      <c r="B164" s="16" t="str">
        <f>IF(B123="","",B123)</f>
        <v/>
      </c>
      <c r="C164" s="16" t="str">
        <f>IF($B164="","",VLOOKUP($B164,LEDEN!$B:$G,5,FALSE))</f>
        <v/>
      </c>
      <c r="D164" s="2" t="str">
        <f>IF($B164="","",VLOOKUP($B164,LEDEN!$B:$G,3,FALSE))</f>
        <v/>
      </c>
      <c r="E164" s="2" t="str">
        <f>IF(E124="","",E128)</f>
        <v/>
      </c>
      <c r="F164" s="147" t="str">
        <f>IF(G128=0,"",G128)</f>
        <v/>
      </c>
      <c r="G164" s="2" t="str">
        <f>IF(H128=0,"",H128)</f>
        <v/>
      </c>
      <c r="H164" s="145" t="str">
        <f t="shared" si="72"/>
        <v/>
      </c>
      <c r="I164" s="2" t="str">
        <f>IF(J124="","",J128)</f>
        <v/>
      </c>
      <c r="J164" s="34" t="str">
        <f t="shared" si="73"/>
        <v/>
      </c>
      <c r="L164" s="2" t="str">
        <f>IF($B164="","",IF(VLOOKUP($B164,LEDEN!$B:$G,6,FALSE)=0,"",VLOOKUP($B164,LEDEN!$B:$G,6,FALSE)))</f>
        <v/>
      </c>
    </row>
    <row r="165" spans="2:12" ht="18.75" customHeight="1" x14ac:dyDescent="0.25">
      <c r="B165" s="16" t="str">
        <f>IF(B130="","",B130)</f>
        <v/>
      </c>
      <c r="C165" s="16" t="str">
        <f>IF($B165="","",VLOOKUP($B165,LEDEN!$B:$G,5,FALSE))</f>
        <v/>
      </c>
      <c r="D165" s="2" t="str">
        <f>IF($B165="","",VLOOKUP($B165,LEDEN!$B:$G,3,FALSE))</f>
        <v/>
      </c>
      <c r="E165" s="2" t="str">
        <f>IF(E131="","",E135)</f>
        <v/>
      </c>
      <c r="F165" s="147" t="str">
        <f>IF(G135=0,"",G135)</f>
        <v/>
      </c>
      <c r="G165" s="2" t="str">
        <f>IF(H135=0,"",H135)</f>
        <v/>
      </c>
      <c r="H165" s="145" t="str">
        <f t="shared" si="72"/>
        <v/>
      </c>
      <c r="I165" s="2" t="str">
        <f>IF(J131="","",J135)</f>
        <v/>
      </c>
      <c r="J165" s="34" t="str">
        <f t="shared" si="73"/>
        <v/>
      </c>
      <c r="L165" s="2" t="str">
        <f>IF($B165="","",IF(VLOOKUP($B165,LEDEN!$B:$G,6,FALSE)=0,"",VLOOKUP($B165,LEDEN!$B:$G,6,FALSE)))</f>
        <v/>
      </c>
    </row>
    <row r="166" spans="2:12" ht="18.75" customHeight="1" x14ac:dyDescent="0.25">
      <c r="B166" s="16" t="str">
        <f>IF(B137="","",B137)</f>
        <v/>
      </c>
      <c r="C166" s="16" t="str">
        <f>IF($B166="","",VLOOKUP($B166,LEDEN!$B:$G,5,FALSE))</f>
        <v/>
      </c>
      <c r="D166" s="2" t="str">
        <f>IF($B166="","",VLOOKUP($B166,LEDEN!$B:$G,3,FALSE))</f>
        <v/>
      </c>
      <c r="E166" s="2" t="str">
        <f>IF(E138="","",E142)</f>
        <v/>
      </c>
      <c r="F166" s="147" t="str">
        <f>IF(G142=0,"",G142)</f>
        <v/>
      </c>
      <c r="G166" s="2" t="str">
        <f>IF(H142=0,"",H142)</f>
        <v/>
      </c>
      <c r="H166" s="145" t="str">
        <f t="shared" si="72"/>
        <v/>
      </c>
      <c r="I166" s="2" t="str">
        <f>IF(J138="","",J142)</f>
        <v/>
      </c>
      <c r="J166" s="34" t="str">
        <f t="shared" si="73"/>
        <v/>
      </c>
      <c r="L166" s="2" t="str">
        <f>IF($B166="","",IF(VLOOKUP($B166,LEDEN!$B:$G,6,FALSE)=0,"",VLOOKUP($B166,LEDEN!$B:$G,6,FALSE)))</f>
        <v/>
      </c>
    </row>
    <row r="167" spans="2:12" ht="7.5" customHeight="1" x14ac:dyDescent="0.25"/>
  </sheetData>
  <sheetProtection sheet="1" selectLockedCells="1"/>
  <mergeCells count="22">
    <mergeCell ref="B1:J1"/>
    <mergeCell ref="B9:C9"/>
    <mergeCell ref="B93:C93"/>
    <mergeCell ref="B16:C16"/>
    <mergeCell ref="B23:C23"/>
    <mergeCell ref="B30:C30"/>
    <mergeCell ref="B37:C37"/>
    <mergeCell ref="B44:C44"/>
    <mergeCell ref="B51:C51"/>
    <mergeCell ref="B58:C58"/>
    <mergeCell ref="B65:C65"/>
    <mergeCell ref="B72:C72"/>
    <mergeCell ref="B79:C79"/>
    <mergeCell ref="B86:C86"/>
    <mergeCell ref="B142:C142"/>
    <mergeCell ref="B144:J144"/>
    <mergeCell ref="B100:C100"/>
    <mergeCell ref="B107:C107"/>
    <mergeCell ref="B114:C114"/>
    <mergeCell ref="B121:C121"/>
    <mergeCell ref="B128:C128"/>
    <mergeCell ref="B135:C135"/>
  </mergeCells>
  <conditionalFormatting sqref="D5:D9">
    <cfRule type="containsText" dxfId="5" priority="25" operator="containsText" text="PR">
      <formula>NOT(ISERROR(SEARCH("PR",D5)))</formula>
    </cfRule>
  </conditionalFormatting>
  <conditionalFormatting sqref="D12:D16 D19:D23 D26:D30 D33:D37">
    <cfRule type="containsText" dxfId="4" priority="4" operator="containsText" text="PR">
      <formula>NOT(ISERROR(SEARCH("PR",D12)))</formula>
    </cfRule>
  </conditionalFormatting>
  <conditionalFormatting sqref="D40:D44 D47:D51 D54:D58 D61:D65 D68:D72 D75:D79">
    <cfRule type="containsText" dxfId="3" priority="3" operator="containsText" text="PR">
      <formula>NOT(ISERROR(SEARCH("PR",D40)))</formula>
    </cfRule>
  </conditionalFormatting>
  <conditionalFormatting sqref="D82:D86 D89:D93 D96:D100 D103:D107 D110:D114 D117:D121 D124:D128 D131:D135">
    <cfRule type="containsText" dxfId="2" priority="2" operator="containsText" text="PR">
      <formula>NOT(ISERROR(SEARCH("PR",D82)))</formula>
    </cfRule>
  </conditionalFormatting>
  <conditionalFormatting sqref="D138:D142">
    <cfRule type="containsText" dxfId="1" priority="1" operator="containsText" text="PR">
      <formula>NOT(ISERROR(SEARCH("PR",D138)))</formula>
    </cfRule>
  </conditionalFormatting>
  <printOptions horizontalCentered="1"/>
  <pageMargins left="0" right="0" top="0.39370078740157483" bottom="0" header="0" footer="0"/>
  <pageSetup paperSize="9" scale="90" orientation="portrait" r:id="rId1"/>
  <rowBreaks count="3" manualBreakCount="3">
    <brk id="44" min="1" max="9" man="1"/>
    <brk id="86" min="1" max="9" man="1"/>
    <brk id="128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87-DB44-424F-97B6-20898CB998A6}">
  <sheetPr codeName="Blad2"/>
  <dimension ref="A1:N67"/>
  <sheetViews>
    <sheetView tabSelected="1" topLeftCell="A35" workbookViewId="0">
      <selection activeCell="D46" sqref="D46"/>
    </sheetView>
  </sheetViews>
  <sheetFormatPr defaultColWidth="0" defaultRowHeight="0" customHeight="1" zeroHeight="1" x14ac:dyDescent="0.25"/>
  <cols>
    <col min="1" max="1" width="1.44140625" style="55" customWidth="1"/>
    <col min="2" max="2" width="3.109375" style="53" customWidth="1"/>
    <col min="3" max="3" width="27.88671875" style="54" customWidth="1"/>
    <col min="4" max="4" width="5.6640625" style="55" customWidth="1"/>
    <col min="5" max="5" width="11.44140625" style="55" customWidth="1"/>
    <col min="6" max="6" width="7.109375" style="53" customWidth="1"/>
    <col min="7" max="7" width="5.6640625" style="55" customWidth="1"/>
    <col min="8" max="8" width="5" style="53" customWidth="1"/>
    <col min="9" max="9" width="7.109375" style="53" customWidth="1"/>
    <col min="10" max="10" width="6.44140625" style="53" customWidth="1"/>
    <col min="11" max="11" width="7.109375" style="56" customWidth="1"/>
    <col min="12" max="12" width="5.6640625" style="53" customWidth="1"/>
    <col min="13" max="13" width="7.88671875" style="55" customWidth="1"/>
    <col min="14" max="14" width="1.44140625" style="55" customWidth="1"/>
    <col min="15" max="16384" width="7.109375" style="55" hidden="1"/>
  </cols>
  <sheetData>
    <row r="1" spans="2:13" ht="3.75" customHeight="1" thickBot="1" x14ac:dyDescent="0.3"/>
    <row r="2" spans="2:13" s="63" customFormat="1" ht="3.75" customHeight="1" x14ac:dyDescent="0.25">
      <c r="B2" s="57"/>
      <c r="C2" s="58"/>
      <c r="D2" s="59"/>
      <c r="E2" s="59"/>
      <c r="F2" s="60"/>
      <c r="G2" s="60"/>
      <c r="H2" s="60"/>
      <c r="I2" s="60"/>
      <c r="J2" s="59"/>
      <c r="K2" s="60"/>
      <c r="L2" s="61"/>
      <c r="M2" s="62"/>
    </row>
    <row r="3" spans="2:13" s="63" customFormat="1" ht="13.5" customHeight="1" x14ac:dyDescent="0.25">
      <c r="B3" s="175" t="s">
        <v>865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7"/>
    </row>
    <row r="4" spans="2:13" s="63" customFormat="1" ht="13.5" customHeight="1" x14ac:dyDescent="0.25"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7"/>
    </row>
    <row r="5" spans="2:13" s="63" customFormat="1" ht="11.25" customHeight="1" x14ac:dyDescent="0.25">
      <c r="B5" s="178" t="s">
        <v>866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80"/>
    </row>
    <row r="6" spans="2:13" s="63" customFormat="1" ht="11.25" customHeight="1" x14ac:dyDescent="0.25">
      <c r="B6" s="178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80"/>
    </row>
    <row r="7" spans="2:13" s="112" customFormat="1" ht="15" customHeight="1" x14ac:dyDescent="0.25">
      <c r="B7" s="187" t="str">
        <f ca="1">CONCATENATE("Sportjaar: ",IF(MONTH(TODAY())&gt;=8,YEAR(TODAY()),YEAR(TODAY())-1),"-",IF(MONTH(TODAY())&gt;=8,YEAR(TODAY())+1,YEAR(TODAY())))</f>
        <v>Sportjaar: 2023-2024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9"/>
    </row>
    <row r="8" spans="2:13" s="63" customFormat="1" ht="7.5" customHeight="1" x14ac:dyDescent="0.25">
      <c r="B8" s="71"/>
      <c r="D8" s="55"/>
      <c r="E8" s="55"/>
      <c r="L8" s="72"/>
      <c r="M8" s="73"/>
    </row>
    <row r="9" spans="2:13" s="63" customFormat="1" ht="15" customHeight="1" x14ac:dyDescent="0.25">
      <c r="B9" s="181" t="s">
        <v>1231</v>
      </c>
      <c r="C9" s="182"/>
      <c r="D9" s="182"/>
      <c r="E9" s="182"/>
      <c r="F9" s="183" t="str">
        <f>IF($D$48=15,"6°",IF($D$48=18,"5°",IF($D$48=22,"4°",IF($D$48=27,"3°",IF($D$48=34,"2°",IF($D$48=42,"1°",IF($D$48=50,"EXC","klasse niet gevonden")))))))</f>
        <v>5°</v>
      </c>
      <c r="G9" s="183"/>
      <c r="H9" s="183"/>
      <c r="I9" s="183"/>
      <c r="J9" s="183"/>
      <c r="K9" s="183"/>
      <c r="L9" s="183"/>
      <c r="M9" s="184"/>
    </row>
    <row r="10" spans="2:13" s="63" customFormat="1" ht="3.75" customHeight="1" thickBot="1" x14ac:dyDescent="0.3">
      <c r="B10" s="74"/>
      <c r="C10" s="75"/>
      <c r="D10" s="76"/>
      <c r="E10" s="76"/>
      <c r="F10" s="77"/>
      <c r="G10" s="77"/>
      <c r="H10" s="77"/>
      <c r="I10" s="77"/>
      <c r="J10" s="76"/>
      <c r="K10" s="77"/>
      <c r="L10" s="78"/>
      <c r="M10" s="79"/>
    </row>
    <row r="11" spans="2:13" s="63" customFormat="1" ht="3.75" customHeight="1" x14ac:dyDescent="0.25">
      <c r="C11" s="80"/>
      <c r="D11" s="55"/>
      <c r="E11" s="55"/>
      <c r="J11" s="55"/>
      <c r="L11" s="72"/>
    </row>
    <row r="12" spans="2:13" s="63" customFormat="1" ht="13.5" customHeight="1" x14ac:dyDescent="0.25">
      <c r="B12" s="185">
        <f ca="1">TODAY()</f>
        <v>45340</v>
      </c>
      <c r="C12" s="185"/>
      <c r="D12" s="55"/>
      <c r="E12" s="81"/>
      <c r="H12" s="82"/>
      <c r="I12" s="83"/>
      <c r="J12" s="186">
        <f>COUNT(F18:F37)</f>
        <v>8</v>
      </c>
      <c r="K12" s="186"/>
      <c r="L12" s="186"/>
      <c r="M12" s="186"/>
    </row>
    <row r="13" spans="2:13" s="63" customFormat="1" ht="6.75" customHeight="1" x14ac:dyDescent="0.25">
      <c r="D13" s="55"/>
      <c r="E13" s="55"/>
      <c r="L13" s="72"/>
    </row>
    <row r="14" spans="2:13" s="63" customFormat="1" ht="19.5" customHeight="1" x14ac:dyDescent="0.25">
      <c r="B14" s="172" t="s">
        <v>922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s="63" customFormat="1" ht="7.5" customHeight="1" x14ac:dyDescent="0.25">
      <c r="D15" s="55"/>
      <c r="E15" s="55"/>
      <c r="L15" s="72"/>
    </row>
    <row r="16" spans="2:13" s="69" customFormat="1" ht="15" customHeight="1" x14ac:dyDescent="0.25">
      <c r="B16" s="84"/>
      <c r="C16" s="85" t="s">
        <v>916</v>
      </c>
      <c r="D16" s="85"/>
      <c r="E16" s="86" t="s">
        <v>917</v>
      </c>
      <c r="F16" s="86" t="s">
        <v>915</v>
      </c>
      <c r="H16" s="84" t="s">
        <v>909</v>
      </c>
      <c r="I16" s="84" t="s">
        <v>918</v>
      </c>
      <c r="J16" s="84" t="s">
        <v>912</v>
      </c>
      <c r="K16" s="87" t="s">
        <v>910</v>
      </c>
      <c r="L16" s="84" t="s">
        <v>906</v>
      </c>
      <c r="M16" s="69" t="s">
        <v>904</v>
      </c>
    </row>
    <row r="17" spans="2:13" ht="3.75" customHeight="1" x14ac:dyDescent="0.25"/>
    <row r="18" spans="2:13" ht="15" customHeight="1" x14ac:dyDescent="0.25">
      <c r="B18" s="53">
        <v>1</v>
      </c>
      <c r="C18" s="54" t="str">
        <f>IF(F18="….","",VLOOKUP($F18,LEDEN!$B:$G,5,FALSE))</f>
        <v>DECK Frankie</v>
      </c>
      <c r="D18" s="55" t="str">
        <f>IF(F18="….","",IF(VLOOKUP($F18,LEDEN!$B:$G,6,FALSE)=0,"",VLOOKUP($F18,LEDEN!$B:$G,6,FALSE)))</f>
        <v>NS</v>
      </c>
      <c r="E18" s="55" t="str">
        <f>IF(F18="….","",VLOOKUP($F18,LEDEN!$B:$G,3,FALSE))</f>
        <v>CBC-DLS</v>
      </c>
      <c r="F18" s="64">
        <v>6679</v>
      </c>
      <c r="H18" s="53">
        <f>IF($F18="….",0,VLOOKUP($F18,'Ind.Uitsl.'!$B$147:$J$166,4,FALSE))</f>
        <v>8</v>
      </c>
      <c r="I18" s="53">
        <f>IF($F18="….",0,VLOOKUP($F18,'Ind.Uitsl.'!$B$147:$J$166,5,FALSE))</f>
        <v>72</v>
      </c>
      <c r="J18" s="53">
        <f>IF($F18="….",0,VLOOKUP($F18,'Ind.Uitsl.'!$B$147:$J$166,6,FALSE))</f>
        <v>187</v>
      </c>
      <c r="K18" s="144">
        <f>IF(J18=0,0,ROUNDDOWN(I18/J18,3))</f>
        <v>0.38500000000000001</v>
      </c>
      <c r="L18" s="53">
        <f>IF($F18="….",0,VLOOKUP($F18,'Ind.Uitsl.'!$B$147:$J$166,8,FALSE))</f>
        <v>4</v>
      </c>
      <c r="M18" s="55" t="str">
        <f>IF($K18&lt;$J$50,"OG",IF($K18&gt;$J$52,"D.PR",IF($K18&gt;=$J$51,"PROM","MG")))</f>
        <v>MG</v>
      </c>
    </row>
    <row r="19" spans="2:13" ht="15" customHeight="1" x14ac:dyDescent="0.25">
      <c r="B19" s="53">
        <v>2</v>
      </c>
      <c r="C19" s="54" t="str">
        <f>IF(F19="….","",VLOOKUP($F19,LEDEN!$B:$G,5,FALSE))</f>
        <v>DUJARDIN Jean-Pierre</v>
      </c>
      <c r="D19" s="55" t="str">
        <f>IF(F19="….","",IF(VLOOKUP($F19,LEDEN!$B:$G,6,FALSE)=0,"",VLOOKUP($F19,LEDEN!$B:$G,6,FALSE)))</f>
        <v/>
      </c>
      <c r="E19" s="55" t="str">
        <f>IF(F19="….","",VLOOKUP($F19,LEDEN!$B:$G,3,FALSE))</f>
        <v>K.GHOK</v>
      </c>
      <c r="F19" s="64">
        <v>8031</v>
      </c>
      <c r="H19" s="53">
        <f>IF($F19="….",0,VLOOKUP($F19,'Ind.Uitsl.'!$B$147:$J$166,4,FALSE))</f>
        <v>4</v>
      </c>
      <c r="I19" s="53">
        <f>IF($F19="….",0,VLOOKUP($F19,'Ind.Uitsl.'!$B$147:$J$166,5,FALSE))</f>
        <v>67</v>
      </c>
      <c r="J19" s="53">
        <f>IF($F19="….",0,VLOOKUP($F19,'Ind.Uitsl.'!$B$147:$J$166,6,FALSE))</f>
        <v>189</v>
      </c>
      <c r="K19" s="144">
        <f t="shared" ref="K19:K37" si="0">IF(J19=0,0,ROUNDDOWN(I19/J19,3))</f>
        <v>0.35399999999999998</v>
      </c>
      <c r="L19" s="53">
        <f>IF($F19="….",0,VLOOKUP($F19,'Ind.Uitsl.'!$B$147:$J$166,8,FALSE))</f>
        <v>3</v>
      </c>
      <c r="M19" s="55" t="str">
        <f t="shared" ref="M19:M37" si="1">IF($K19&lt;$J$50,"OG",IF($K19&gt;$J$52,"D.PR",IF($K19&gt;=$J$51,"PROM","MG")))</f>
        <v>MG</v>
      </c>
    </row>
    <row r="20" spans="2:13" ht="15" customHeight="1" x14ac:dyDescent="0.25">
      <c r="B20" s="53">
        <v>3</v>
      </c>
      <c r="C20" s="54" t="str">
        <f>IF(F20="….","",VLOOKUP($F20,LEDEN!$B:$G,5,FALSE))</f>
        <v>WARLOP Luc</v>
      </c>
      <c r="D20" s="55" t="str">
        <f>IF(F20="….","",IF(VLOOKUP($F20,LEDEN!$B:$G,6,FALSE)=0,"",VLOOKUP($F20,LEDEN!$B:$G,6,FALSE)))</f>
        <v/>
      </c>
      <c r="E20" s="55" t="str">
        <f>IF(F20="….","",VLOOKUP($F20,LEDEN!$B:$G,3,FALSE))</f>
        <v>K.DOS</v>
      </c>
      <c r="F20" s="64">
        <v>4759</v>
      </c>
      <c r="H20" s="53">
        <f>IF($F20="….",0,VLOOKUP($F20,'Ind.Uitsl.'!$B$147:$J$166,4,FALSE))</f>
        <v>6</v>
      </c>
      <c r="I20" s="53">
        <f>IF($F20="….",0,VLOOKUP($F20,'Ind.Uitsl.'!$B$147:$J$166,5,FALSE))</f>
        <v>60</v>
      </c>
      <c r="J20" s="53">
        <f>IF($F20="….",0,VLOOKUP($F20,'Ind.Uitsl.'!$B$147:$J$166,6,FALSE))</f>
        <v>177</v>
      </c>
      <c r="K20" s="144">
        <f t="shared" si="0"/>
        <v>0.33800000000000002</v>
      </c>
      <c r="L20" s="53">
        <f>IF($F20="….",0,VLOOKUP($F20,'Ind.Uitsl.'!$B$147:$J$166,8,FALSE))</f>
        <v>5</v>
      </c>
      <c r="M20" s="55" t="str">
        <f t="shared" si="1"/>
        <v>OG</v>
      </c>
    </row>
    <row r="21" spans="2:13" ht="15" customHeight="1" x14ac:dyDescent="0.25">
      <c r="B21" s="53">
        <v>4</v>
      </c>
      <c r="C21" s="54" t="str">
        <f>IF(F21="….","",VLOOKUP($F21,LEDEN!$B:$G,5,FALSE))</f>
        <v>DECOCK Johan</v>
      </c>
      <c r="D21" s="55" t="str">
        <f>IF(F21="….","",IF(VLOOKUP($F21,LEDEN!$B:$G,6,FALSE)=0,"",VLOOKUP($F21,LEDEN!$B:$G,6,FALSE)))</f>
        <v/>
      </c>
      <c r="E21" s="55" t="str">
        <f>IF(F21="….","",VLOOKUP($F21,LEDEN!$B:$G,3,FALSE))</f>
        <v>K.GHOK</v>
      </c>
      <c r="F21" s="64">
        <v>8513</v>
      </c>
      <c r="H21" s="53">
        <f>IF($F21="….",0,VLOOKUP($F21,'Ind.Uitsl.'!$B$147:$J$166,4,FALSE))</f>
        <v>6</v>
      </c>
      <c r="I21" s="53">
        <f>IF($F21="….",0,VLOOKUP($F21,'Ind.Uitsl.'!$B$147:$J$166,5,FALSE))</f>
        <v>67</v>
      </c>
      <c r="J21" s="53">
        <f>IF($F21="….",0,VLOOKUP($F21,'Ind.Uitsl.'!$B$147:$J$166,6,FALSE))</f>
        <v>205</v>
      </c>
      <c r="K21" s="144">
        <f t="shared" si="0"/>
        <v>0.32600000000000001</v>
      </c>
      <c r="L21" s="53">
        <f>IF($F21="….",0,VLOOKUP($F21,'Ind.Uitsl.'!$B$147:$J$166,8,FALSE))</f>
        <v>6</v>
      </c>
      <c r="M21" s="55" t="str">
        <f t="shared" si="1"/>
        <v>OG</v>
      </c>
    </row>
    <row r="22" spans="2:13" ht="15" customHeight="1" x14ac:dyDescent="0.25">
      <c r="B22" s="53">
        <v>5</v>
      </c>
      <c r="C22" s="54" t="str">
        <f>IF(F22="….","",VLOOKUP($F22,LEDEN!$B:$G,5,FALSE))</f>
        <v>KOEKUYT Filip</v>
      </c>
      <c r="D22" s="55" t="str">
        <f>IF(F22="….","",IF(VLOOKUP($F22,LEDEN!$B:$G,6,FALSE)=0,"",VLOOKUP($F22,LEDEN!$B:$G,6,FALSE)))</f>
        <v>NS</v>
      </c>
      <c r="E22" s="55" t="str">
        <f>IF(F22="….","",VLOOKUP($F22,LEDEN!$B:$G,3,FALSE))</f>
        <v>K.GHOK</v>
      </c>
      <c r="F22" s="64">
        <v>6536</v>
      </c>
      <c r="H22" s="53">
        <f>IF($F22="….",0,VLOOKUP($F22,'Ind.Uitsl.'!$B$147:$J$166,4,FALSE))</f>
        <v>4</v>
      </c>
      <c r="I22" s="53">
        <f>IF($F22="….",0,VLOOKUP($F22,'Ind.Uitsl.'!$B$147:$J$166,5,FALSE))</f>
        <v>61</v>
      </c>
      <c r="J22" s="53">
        <f>IF($F22="….",0,VLOOKUP($F22,'Ind.Uitsl.'!$B$147:$J$166,6,FALSE))</f>
        <v>220</v>
      </c>
      <c r="K22" s="144">
        <f t="shared" si="0"/>
        <v>0.27700000000000002</v>
      </c>
      <c r="L22" s="53">
        <f>IF($F22="….",0,VLOOKUP($F22,'Ind.Uitsl.'!$B$147:$J$166,8,FALSE))</f>
        <v>5</v>
      </c>
      <c r="M22" s="55" t="str">
        <f t="shared" si="1"/>
        <v>OG</v>
      </c>
    </row>
    <row r="23" spans="2:13" ht="15" customHeight="1" x14ac:dyDescent="0.25">
      <c r="B23" s="53">
        <v>6</v>
      </c>
      <c r="C23" s="54" t="str">
        <f>IF(F23="….","",VLOOKUP($F23,LEDEN!$B:$G,5,FALSE))</f>
        <v>MONDELAERS Dries</v>
      </c>
      <c r="D23" s="55" t="str">
        <f>IF(F23="….","",IF(VLOOKUP($F23,LEDEN!$B:$G,6,FALSE)=0,"",VLOOKUP($F23,LEDEN!$B:$G,6,FALSE)))</f>
        <v/>
      </c>
      <c r="E23" s="55" t="str">
        <f>IF(F23="….","",VLOOKUP($F23,LEDEN!$B:$G,3,FALSE))</f>
        <v>CBC-DLS</v>
      </c>
      <c r="F23" s="64">
        <v>8658</v>
      </c>
      <c r="H23" s="53">
        <f>IF($F23="….",0,VLOOKUP($F23,'Ind.Uitsl.'!$B$147:$J$166,4,FALSE))</f>
        <v>2</v>
      </c>
      <c r="I23" s="53">
        <f>IF($F23="….",0,VLOOKUP($F23,'Ind.Uitsl.'!$B$147:$J$166,5,FALSE))</f>
        <v>59</v>
      </c>
      <c r="J23" s="53">
        <f>IF($F23="….",0,VLOOKUP($F23,'Ind.Uitsl.'!$B$147:$J$166,6,FALSE))</f>
        <v>202</v>
      </c>
      <c r="K23" s="144">
        <f t="shared" si="0"/>
        <v>0.29199999999999998</v>
      </c>
      <c r="L23" s="53">
        <f>IF($F23="….",0,VLOOKUP($F23,'Ind.Uitsl.'!$B$147:$J$166,8,FALSE))</f>
        <v>4</v>
      </c>
      <c r="M23" s="55" t="str">
        <f t="shared" si="1"/>
        <v>OG</v>
      </c>
    </row>
    <row r="24" spans="2:13" ht="15" customHeight="1" x14ac:dyDescent="0.25">
      <c r="B24" s="53">
        <v>7</v>
      </c>
      <c r="C24" s="54" t="str">
        <f>IF(F24="….","",VLOOKUP($F24,LEDEN!$B:$G,5,FALSE))</f>
        <v>VERMEERSCH Dave</v>
      </c>
      <c r="D24" s="55" t="str">
        <f>IF(F24="….","",IF(VLOOKUP($F24,LEDEN!$B:$G,6,FALSE)=0,"",VLOOKUP($F24,LEDEN!$B:$G,6,FALSE)))</f>
        <v/>
      </c>
      <c r="E24" s="55" t="str">
        <f>IF(F24="….","",VLOOKUP($F24,LEDEN!$B:$G,3,FALSE))</f>
        <v>KKBC</v>
      </c>
      <c r="F24" s="64">
        <v>1058</v>
      </c>
      <c r="H24" s="53">
        <f>IF($F24="….",0,VLOOKUP($F24,'Ind.Uitsl.'!$B$147:$J$166,4,FALSE))</f>
        <v>2</v>
      </c>
      <c r="I24" s="53">
        <f>IF($F24="….",0,VLOOKUP($F24,'Ind.Uitsl.'!$B$147:$J$166,5,FALSE))</f>
        <v>51</v>
      </c>
      <c r="J24" s="53">
        <f>IF($F24="….",0,VLOOKUP($F24,'Ind.Uitsl.'!$B$147:$J$166,6,FALSE))</f>
        <v>195</v>
      </c>
      <c r="K24" s="144">
        <f t="shared" si="0"/>
        <v>0.26100000000000001</v>
      </c>
      <c r="L24" s="53">
        <f>IF($F24="….",0,VLOOKUP($F24,'Ind.Uitsl.'!$B$147:$J$166,8,FALSE))</f>
        <v>3</v>
      </c>
      <c r="M24" s="55" t="str">
        <f t="shared" si="1"/>
        <v>OG</v>
      </c>
    </row>
    <row r="25" spans="2:13" ht="15" customHeight="1" x14ac:dyDescent="0.25">
      <c r="B25" s="53">
        <v>8</v>
      </c>
      <c r="C25" s="54" t="str">
        <f>IF(F25="….","",VLOOKUP($F25,LEDEN!$B:$G,5,FALSE))</f>
        <v>DE WAELE Eddy</v>
      </c>
      <c r="D25" s="55" t="str">
        <f>IF(F25="….","",IF(VLOOKUP($F25,LEDEN!$B:$G,6,FALSE)=0,"",VLOOKUP($F25,LEDEN!$B:$G,6,FALSE)))</f>
        <v/>
      </c>
      <c r="E25" s="55" t="str">
        <f>IF(F25="….","",VLOOKUP($F25,LEDEN!$B:$G,3,FALSE))</f>
        <v>CBC-DLS</v>
      </c>
      <c r="F25" s="64">
        <v>8689</v>
      </c>
      <c r="H25" s="53">
        <f>IF($F25="….",0,VLOOKUP($F25,'Ind.Uitsl.'!$B$147:$J$166,4,FALSE))</f>
        <v>0</v>
      </c>
      <c r="I25" s="53">
        <f>IF($F25="….",0,VLOOKUP($F25,'Ind.Uitsl.'!$B$147:$J$166,5,FALSE))</f>
        <v>59</v>
      </c>
      <c r="J25" s="53">
        <f>IF($F25="….",0,VLOOKUP($F25,'Ind.Uitsl.'!$B$147:$J$166,6,FALSE))</f>
        <v>219</v>
      </c>
      <c r="K25" s="144">
        <f t="shared" si="0"/>
        <v>0.26900000000000002</v>
      </c>
      <c r="L25" s="53">
        <f>IF($F25="….",0,VLOOKUP($F25,'Ind.Uitsl.'!$B$147:$J$166,8,FALSE))</f>
        <v>4</v>
      </c>
      <c r="M25" s="55" t="str">
        <f t="shared" si="1"/>
        <v>OG</v>
      </c>
    </row>
    <row r="26" spans="2:13" ht="15" customHeight="1" x14ac:dyDescent="0.25">
      <c r="B26" s="53">
        <v>9</v>
      </c>
      <c r="C26" s="54" t="str">
        <f>IF(F26="….","",VLOOKUP($F26,LEDEN!$B:$G,5,FALSE))</f>
        <v/>
      </c>
      <c r="D26" s="55" t="str">
        <f>IF(F26="….","",IF(VLOOKUP($F26,LEDEN!$B:$G,6,FALSE)=0,"",VLOOKUP($F26,LEDEN!$B:$G,6,FALSE)))</f>
        <v/>
      </c>
      <c r="E26" s="55" t="str">
        <f>IF(F26="….","",VLOOKUP($F26,LEDEN!$B:$G,3,FALSE))</f>
        <v/>
      </c>
      <c r="F26" s="64" t="s">
        <v>903</v>
      </c>
      <c r="H26" s="53">
        <f>IF($F26="….",0,VLOOKUP($F26,'Ind.Uitsl.'!$B$147:$J$166,4,FALSE))</f>
        <v>0</v>
      </c>
      <c r="I26" s="53">
        <f>IF($F26="….",0,VLOOKUP($F26,'Ind.Uitsl.'!$B$147:$J$166,5,FALSE))</f>
        <v>0</v>
      </c>
      <c r="J26" s="53">
        <f>IF($F26="….",0,VLOOKUP($F26,'Ind.Uitsl.'!$B$147:$J$166,6,FALSE))</f>
        <v>0</v>
      </c>
      <c r="K26" s="144">
        <f t="shared" si="0"/>
        <v>0</v>
      </c>
      <c r="L26" s="53">
        <f>IF($F26="….",0,VLOOKUP($F26,'Ind.Uitsl.'!$B$147:$J$166,8,FALSE))</f>
        <v>0</v>
      </c>
      <c r="M26" s="55" t="str">
        <f t="shared" si="1"/>
        <v>OG</v>
      </c>
    </row>
    <row r="27" spans="2:13" ht="15" customHeight="1" x14ac:dyDescent="0.25">
      <c r="B27" s="53">
        <v>10</v>
      </c>
      <c r="C27" s="54" t="str">
        <f>IF(F27="….","",VLOOKUP($F27,LEDEN!$B:$G,5,FALSE))</f>
        <v/>
      </c>
      <c r="D27" s="55" t="str">
        <f>IF(F27="….","",IF(VLOOKUP($F27,LEDEN!$B:$G,6,FALSE)=0,"",VLOOKUP($F27,LEDEN!$B:$G,6,FALSE)))</f>
        <v/>
      </c>
      <c r="E27" s="55" t="str">
        <f>IF(F27="….","",VLOOKUP($F27,LEDEN!$B:$G,3,FALSE))</f>
        <v/>
      </c>
      <c r="F27" s="64" t="s">
        <v>903</v>
      </c>
      <c r="H27" s="53">
        <f>IF($F27="….",0,VLOOKUP($F27,'Ind.Uitsl.'!$B$147:$J$166,4,FALSE))</f>
        <v>0</v>
      </c>
      <c r="I27" s="53">
        <f>IF($F27="….",0,VLOOKUP($F27,'Ind.Uitsl.'!$B$147:$J$166,5,FALSE))</f>
        <v>0</v>
      </c>
      <c r="J27" s="53">
        <f>IF($F27="….",0,VLOOKUP($F27,'Ind.Uitsl.'!$B$147:$J$166,6,FALSE))</f>
        <v>0</v>
      </c>
      <c r="K27" s="144">
        <f t="shared" si="0"/>
        <v>0</v>
      </c>
      <c r="L27" s="53">
        <f>IF($F27="….",0,VLOOKUP($F27,'Ind.Uitsl.'!$B$147:$J$166,8,FALSE))</f>
        <v>0</v>
      </c>
      <c r="M27" s="55" t="str">
        <f t="shared" si="1"/>
        <v>OG</v>
      </c>
    </row>
    <row r="28" spans="2:13" ht="15" customHeight="1" x14ac:dyDescent="0.25">
      <c r="B28" s="53">
        <v>11</v>
      </c>
      <c r="C28" s="54" t="str">
        <f>IF(F28="….","",VLOOKUP($F28,LEDEN!$B:$G,5,FALSE))</f>
        <v/>
      </c>
      <c r="D28" s="55" t="str">
        <f>IF(F28="….","",IF(VLOOKUP($F28,LEDEN!$B:$G,6,FALSE)=0,"",VLOOKUP($F28,LEDEN!$B:$G,6,FALSE)))</f>
        <v/>
      </c>
      <c r="E28" s="55" t="str">
        <f>IF(F28="….","",VLOOKUP($F28,LEDEN!$B:$G,3,FALSE))</f>
        <v/>
      </c>
      <c r="F28" s="64" t="s">
        <v>903</v>
      </c>
      <c r="H28" s="53">
        <f>IF($F28="….",0,VLOOKUP($F28,'Ind.Uitsl.'!$B$147:$J$166,4,FALSE))</f>
        <v>0</v>
      </c>
      <c r="I28" s="53">
        <f>IF($F28="….",0,VLOOKUP($F28,'Ind.Uitsl.'!$B$147:$J$166,5,FALSE))</f>
        <v>0</v>
      </c>
      <c r="J28" s="53">
        <f>IF($F28="….",0,VLOOKUP($F28,'Ind.Uitsl.'!$B$147:$J$166,6,FALSE))</f>
        <v>0</v>
      </c>
      <c r="K28" s="144">
        <f t="shared" si="0"/>
        <v>0</v>
      </c>
      <c r="L28" s="53">
        <f>IF($F28="….",0,VLOOKUP($F28,'Ind.Uitsl.'!$B$147:$J$166,8,FALSE))</f>
        <v>0</v>
      </c>
      <c r="M28" s="55" t="str">
        <f t="shared" si="1"/>
        <v>OG</v>
      </c>
    </row>
    <row r="29" spans="2:13" ht="15" customHeight="1" x14ac:dyDescent="0.25">
      <c r="B29" s="53">
        <v>12</v>
      </c>
      <c r="C29" s="54" t="str">
        <f>IF(F29="….","",VLOOKUP($F29,LEDEN!$B:$G,5,FALSE))</f>
        <v/>
      </c>
      <c r="D29" s="55" t="str">
        <f>IF(F29="….","",IF(VLOOKUP($F29,LEDEN!$B:$G,6,FALSE)=0,"",VLOOKUP($F29,LEDEN!$B:$G,6,FALSE)))</f>
        <v/>
      </c>
      <c r="E29" s="55" t="str">
        <f>IF(F29="….","",VLOOKUP($F29,LEDEN!$B:$G,3,FALSE))</f>
        <v/>
      </c>
      <c r="F29" s="64" t="s">
        <v>903</v>
      </c>
      <c r="H29" s="53">
        <f>IF($F29="….",0,VLOOKUP($F29,'Ind.Uitsl.'!$B$147:$J$166,4,FALSE))</f>
        <v>0</v>
      </c>
      <c r="I29" s="53">
        <f>IF($F29="….",0,VLOOKUP($F29,'Ind.Uitsl.'!$B$147:$J$166,5,FALSE))</f>
        <v>0</v>
      </c>
      <c r="J29" s="53">
        <f>IF($F29="….",0,VLOOKUP($F29,'Ind.Uitsl.'!$B$147:$J$166,6,FALSE))</f>
        <v>0</v>
      </c>
      <c r="K29" s="144">
        <f t="shared" si="0"/>
        <v>0</v>
      </c>
      <c r="L29" s="53">
        <f>IF($F29="….",0,VLOOKUP($F29,'Ind.Uitsl.'!$B$147:$J$166,8,FALSE))</f>
        <v>0</v>
      </c>
      <c r="M29" s="55" t="str">
        <f t="shared" si="1"/>
        <v>OG</v>
      </c>
    </row>
    <row r="30" spans="2:13" ht="15" customHeight="1" x14ac:dyDescent="0.25">
      <c r="B30" s="53">
        <v>13</v>
      </c>
      <c r="C30" s="54" t="str">
        <f>IF(F30="….","",VLOOKUP($F30,LEDEN!$B:$G,5,FALSE))</f>
        <v/>
      </c>
      <c r="D30" s="55" t="str">
        <f>IF(F30="….","",IF(VLOOKUP($F30,LEDEN!$B:$G,6,FALSE)=0,"",VLOOKUP($F30,LEDEN!$B:$G,6,FALSE)))</f>
        <v/>
      </c>
      <c r="E30" s="55" t="str">
        <f>IF(F30="….","",VLOOKUP($F30,LEDEN!$B:$G,3,FALSE))</f>
        <v/>
      </c>
      <c r="F30" s="64" t="s">
        <v>903</v>
      </c>
      <c r="H30" s="53">
        <f>IF($F30="….",0,VLOOKUP($F30,'Ind.Uitsl.'!$B$147:$J$166,4,FALSE))</f>
        <v>0</v>
      </c>
      <c r="I30" s="53">
        <f>IF($F30="….",0,VLOOKUP($F30,'Ind.Uitsl.'!$B$147:$J$166,5,FALSE))</f>
        <v>0</v>
      </c>
      <c r="J30" s="53">
        <f>IF($F30="….",0,VLOOKUP($F30,'Ind.Uitsl.'!$B$147:$J$166,6,FALSE))</f>
        <v>0</v>
      </c>
      <c r="K30" s="144">
        <f t="shared" si="0"/>
        <v>0</v>
      </c>
      <c r="L30" s="53">
        <f>IF($F30="….",0,VLOOKUP($F30,'Ind.Uitsl.'!$B$147:$J$166,8,FALSE))</f>
        <v>0</v>
      </c>
      <c r="M30" s="55" t="str">
        <f t="shared" si="1"/>
        <v>OG</v>
      </c>
    </row>
    <row r="31" spans="2:13" ht="15" customHeight="1" x14ac:dyDescent="0.25">
      <c r="B31" s="53">
        <v>14</v>
      </c>
      <c r="C31" s="54" t="str">
        <f>IF(F31="….","",VLOOKUP($F31,LEDEN!$B:$G,5,FALSE))</f>
        <v/>
      </c>
      <c r="D31" s="55" t="str">
        <f>IF(F31="….","",IF(VLOOKUP($F31,LEDEN!$B:$G,6,FALSE)=0,"",VLOOKUP($F31,LEDEN!$B:$G,6,FALSE)))</f>
        <v/>
      </c>
      <c r="E31" s="55" t="str">
        <f>IF(F31="….","",VLOOKUP($F31,LEDEN!$B:$G,3,FALSE))</f>
        <v/>
      </c>
      <c r="F31" s="64" t="s">
        <v>903</v>
      </c>
      <c r="H31" s="53">
        <f>IF($F31="….",0,VLOOKUP($F31,'Ind.Uitsl.'!$B$147:$J$166,4,FALSE))</f>
        <v>0</v>
      </c>
      <c r="I31" s="53">
        <f>IF($F31="….",0,VLOOKUP($F31,'Ind.Uitsl.'!$B$147:$J$166,5,FALSE))</f>
        <v>0</v>
      </c>
      <c r="J31" s="53">
        <f>IF($F31="….",0,VLOOKUP($F31,'Ind.Uitsl.'!$B$147:$J$166,6,FALSE))</f>
        <v>0</v>
      </c>
      <c r="K31" s="144">
        <f t="shared" si="0"/>
        <v>0</v>
      </c>
      <c r="L31" s="53">
        <f>IF($F31="….",0,VLOOKUP($F31,'Ind.Uitsl.'!$B$147:$J$166,8,FALSE))</f>
        <v>0</v>
      </c>
      <c r="M31" s="55" t="str">
        <f t="shared" si="1"/>
        <v>OG</v>
      </c>
    </row>
    <row r="32" spans="2:13" ht="15" customHeight="1" x14ac:dyDescent="0.25">
      <c r="B32" s="53">
        <v>15</v>
      </c>
      <c r="C32" s="54" t="str">
        <f>IF(F32="….","",VLOOKUP($F32,LEDEN!$B:$G,5,FALSE))</f>
        <v/>
      </c>
      <c r="D32" s="55" t="str">
        <f>IF(F32="….","",IF(VLOOKUP($F32,LEDEN!$B:$G,6,FALSE)=0,"",VLOOKUP($F32,LEDEN!$B:$G,6,FALSE)))</f>
        <v/>
      </c>
      <c r="E32" s="55" t="str">
        <f>IF(F32="….","",VLOOKUP($F32,LEDEN!$B:$G,3,FALSE))</f>
        <v/>
      </c>
      <c r="F32" s="64" t="s">
        <v>903</v>
      </c>
      <c r="H32" s="53">
        <f>IF($F32="….",0,VLOOKUP($F32,'Ind.Uitsl.'!$B$147:$J$166,4,FALSE))</f>
        <v>0</v>
      </c>
      <c r="I32" s="53">
        <f>IF($F32="….",0,VLOOKUP($F32,'Ind.Uitsl.'!$B$147:$J$166,5,FALSE))</f>
        <v>0</v>
      </c>
      <c r="J32" s="53">
        <f>IF($F32="….",0,VLOOKUP($F32,'Ind.Uitsl.'!$B$147:$J$166,6,FALSE))</f>
        <v>0</v>
      </c>
      <c r="K32" s="144">
        <f t="shared" si="0"/>
        <v>0</v>
      </c>
      <c r="L32" s="53">
        <f>IF($F32="….",0,VLOOKUP($F32,'Ind.Uitsl.'!$B$147:$J$166,8,FALSE))</f>
        <v>0</v>
      </c>
      <c r="M32" s="55" t="str">
        <f t="shared" si="1"/>
        <v>OG</v>
      </c>
    </row>
    <row r="33" spans="2:14" ht="15" customHeight="1" x14ac:dyDescent="0.25">
      <c r="B33" s="53">
        <v>16</v>
      </c>
      <c r="C33" s="54" t="str">
        <f>IF(F33="….","",VLOOKUP($F33,LEDEN!$B:$G,5,FALSE))</f>
        <v/>
      </c>
      <c r="D33" s="55" t="str">
        <f>IF(F33="….","",IF(VLOOKUP($F33,LEDEN!$B:$G,6,FALSE)=0,"",VLOOKUP($F33,LEDEN!$B:$G,6,FALSE)))</f>
        <v/>
      </c>
      <c r="E33" s="55" t="str">
        <f>IF(F33="….","",VLOOKUP($F33,LEDEN!$B:$G,3,FALSE))</f>
        <v/>
      </c>
      <c r="F33" s="64" t="s">
        <v>903</v>
      </c>
      <c r="H33" s="53">
        <f>IF($F33="….",0,VLOOKUP($F33,'Ind.Uitsl.'!$B$147:$J$166,4,FALSE))</f>
        <v>0</v>
      </c>
      <c r="I33" s="53">
        <f>IF($F33="….",0,VLOOKUP($F33,'Ind.Uitsl.'!$B$147:$J$166,5,FALSE))</f>
        <v>0</v>
      </c>
      <c r="J33" s="53">
        <f>IF($F33="….",0,VLOOKUP($F33,'Ind.Uitsl.'!$B$147:$J$166,6,FALSE))</f>
        <v>0</v>
      </c>
      <c r="K33" s="144">
        <f t="shared" si="0"/>
        <v>0</v>
      </c>
      <c r="L33" s="53">
        <f>IF($F33="….",0,VLOOKUP($F33,'Ind.Uitsl.'!$B$147:$J$166,8,FALSE))</f>
        <v>0</v>
      </c>
      <c r="M33" s="55" t="str">
        <f t="shared" si="1"/>
        <v>OG</v>
      </c>
    </row>
    <row r="34" spans="2:14" ht="15" customHeight="1" x14ac:dyDescent="0.25">
      <c r="B34" s="53">
        <v>17</v>
      </c>
      <c r="C34" s="54" t="str">
        <f>IF(F34="….","",VLOOKUP($F34,LEDEN!$B:$G,5,FALSE))</f>
        <v/>
      </c>
      <c r="D34" s="55" t="str">
        <f>IF(F34="….","",IF(VLOOKUP($F34,LEDEN!$B:$G,6,FALSE)=0,"",VLOOKUP($F34,LEDEN!$B:$G,6,FALSE)))</f>
        <v/>
      </c>
      <c r="E34" s="55" t="str">
        <f>IF(F34="….","",VLOOKUP($F34,LEDEN!$B:$G,3,FALSE))</f>
        <v/>
      </c>
      <c r="F34" s="64" t="s">
        <v>903</v>
      </c>
      <c r="H34" s="53">
        <f>IF($F34="….",0,VLOOKUP($F34,'Ind.Uitsl.'!$B$147:$J$166,4,FALSE))</f>
        <v>0</v>
      </c>
      <c r="I34" s="53">
        <f>IF($F34="….",0,VLOOKUP($F34,'Ind.Uitsl.'!$B$147:$J$166,5,FALSE))</f>
        <v>0</v>
      </c>
      <c r="J34" s="53">
        <f>IF($F34="….",0,VLOOKUP($F34,'Ind.Uitsl.'!$B$147:$J$166,6,FALSE))</f>
        <v>0</v>
      </c>
      <c r="K34" s="144">
        <f t="shared" si="0"/>
        <v>0</v>
      </c>
      <c r="L34" s="53">
        <f>IF($F34="….",0,VLOOKUP($F34,'Ind.Uitsl.'!$B$147:$J$166,8,FALSE))</f>
        <v>0</v>
      </c>
      <c r="M34" s="55" t="str">
        <f t="shared" si="1"/>
        <v>OG</v>
      </c>
    </row>
    <row r="35" spans="2:14" ht="15" customHeight="1" x14ac:dyDescent="0.25">
      <c r="B35" s="53">
        <v>18</v>
      </c>
      <c r="C35" s="54" t="str">
        <f>IF(F35="….","",VLOOKUP($F35,LEDEN!$B:$G,5,FALSE))</f>
        <v/>
      </c>
      <c r="D35" s="55" t="str">
        <f>IF(F35="….","",IF(VLOOKUP($F35,LEDEN!$B:$G,6,FALSE)=0,"",VLOOKUP($F35,LEDEN!$B:$G,6,FALSE)))</f>
        <v/>
      </c>
      <c r="E35" s="55" t="str">
        <f>IF(F35="….","",VLOOKUP($F35,LEDEN!$B:$G,3,FALSE))</f>
        <v/>
      </c>
      <c r="F35" s="64" t="s">
        <v>903</v>
      </c>
      <c r="H35" s="53">
        <f>IF($F35="….",0,VLOOKUP($F35,'Ind.Uitsl.'!$B$147:$J$166,4,FALSE))</f>
        <v>0</v>
      </c>
      <c r="I35" s="53">
        <f>IF($F35="….",0,VLOOKUP($F35,'Ind.Uitsl.'!$B$147:$J$166,5,FALSE))</f>
        <v>0</v>
      </c>
      <c r="J35" s="53">
        <f>IF($F35="….",0,VLOOKUP($F35,'Ind.Uitsl.'!$B$147:$J$166,6,FALSE))</f>
        <v>0</v>
      </c>
      <c r="K35" s="144">
        <f t="shared" si="0"/>
        <v>0</v>
      </c>
      <c r="L35" s="53">
        <f>IF($F35="….",0,VLOOKUP($F35,'Ind.Uitsl.'!$B$147:$J$166,8,FALSE))</f>
        <v>0</v>
      </c>
      <c r="M35" s="55" t="str">
        <f t="shared" si="1"/>
        <v>OG</v>
      </c>
    </row>
    <row r="36" spans="2:14" ht="15" customHeight="1" x14ac:dyDescent="0.25">
      <c r="B36" s="53">
        <v>19</v>
      </c>
      <c r="C36" s="54" t="str">
        <f>IF(F36="….","",VLOOKUP($F36,LEDEN!$B:$G,5,FALSE))</f>
        <v/>
      </c>
      <c r="D36" s="55" t="str">
        <f>IF(F36="….","",IF(VLOOKUP($F36,LEDEN!$B:$G,6,FALSE)=0,"",VLOOKUP($F36,LEDEN!$B:$G,6,FALSE)))</f>
        <v/>
      </c>
      <c r="E36" s="55" t="str">
        <f>IF(F36="….","",VLOOKUP($F36,LEDEN!$B:$G,3,FALSE))</f>
        <v/>
      </c>
      <c r="F36" s="64" t="s">
        <v>903</v>
      </c>
      <c r="H36" s="53">
        <f>IF($F36="….",0,VLOOKUP($F36,'Ind.Uitsl.'!$B$147:$J$166,4,FALSE))</f>
        <v>0</v>
      </c>
      <c r="I36" s="53">
        <f>IF($F36="….",0,VLOOKUP($F36,'Ind.Uitsl.'!$B$147:$J$166,5,FALSE))</f>
        <v>0</v>
      </c>
      <c r="J36" s="53">
        <f>IF($F36="….",0,VLOOKUP($F36,'Ind.Uitsl.'!$B$147:$J$166,6,FALSE))</f>
        <v>0</v>
      </c>
      <c r="K36" s="144">
        <f t="shared" si="0"/>
        <v>0</v>
      </c>
      <c r="L36" s="53">
        <f>IF($F36="….",0,VLOOKUP($F36,'Ind.Uitsl.'!$B$147:$J$166,8,FALSE))</f>
        <v>0</v>
      </c>
      <c r="M36" s="55" t="str">
        <f t="shared" si="1"/>
        <v>OG</v>
      </c>
    </row>
    <row r="37" spans="2:14" ht="15" customHeight="1" x14ac:dyDescent="0.25">
      <c r="B37" s="53">
        <v>20</v>
      </c>
      <c r="C37" s="54" t="str">
        <f>IF(F37="….","",VLOOKUP($F37,LEDEN!$B:$G,5,FALSE))</f>
        <v/>
      </c>
      <c r="D37" s="55" t="str">
        <f>IF(F37="….","",IF(VLOOKUP($F37,LEDEN!$B:$G,6,FALSE)=0,"",VLOOKUP($F37,LEDEN!$B:$G,6,FALSE)))</f>
        <v/>
      </c>
      <c r="E37" s="55" t="str">
        <f>IF(F37="….","",VLOOKUP($F37,LEDEN!$B:$G,3,FALSE))</f>
        <v/>
      </c>
      <c r="F37" s="64" t="s">
        <v>903</v>
      </c>
      <c r="H37" s="53">
        <f>IF($F37="….",0,VLOOKUP($F37,'Ind.Uitsl.'!$B$147:$J$166,4,FALSE))</f>
        <v>0</v>
      </c>
      <c r="I37" s="53">
        <f>IF($F37="….",0,VLOOKUP($F37,'Ind.Uitsl.'!$B$147:$J$166,5,FALSE))</f>
        <v>0</v>
      </c>
      <c r="J37" s="53">
        <f>IF($F37="….",0,VLOOKUP($F37,'Ind.Uitsl.'!$B$147:$J$166,6,FALSE))</f>
        <v>0</v>
      </c>
      <c r="K37" s="144">
        <f t="shared" si="0"/>
        <v>0</v>
      </c>
      <c r="L37" s="53">
        <f>IF($F37="….",0,VLOOKUP($F37,'Ind.Uitsl.'!$B$147:$J$166,8,FALSE))</f>
        <v>0</v>
      </c>
      <c r="M37" s="55" t="str">
        <f t="shared" si="1"/>
        <v>OG</v>
      </c>
    </row>
    <row r="38" spans="2:14" s="63" customFormat="1" ht="33.75" customHeight="1" x14ac:dyDescent="0.25">
      <c r="D38" s="55"/>
      <c r="E38" s="55"/>
      <c r="L38" s="72"/>
    </row>
    <row r="39" spans="2:14" s="63" customFormat="1" ht="19.5" customHeight="1" x14ac:dyDescent="0.25">
      <c r="B39" s="172" t="s">
        <v>923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</row>
    <row r="40" spans="2:14" s="63" customFormat="1" ht="3.75" customHeight="1" x14ac:dyDescent="0.25">
      <c r="D40" s="55"/>
      <c r="E40" s="55"/>
      <c r="L40" s="72"/>
    </row>
    <row r="41" spans="2:14" ht="15" customHeight="1" x14ac:dyDescent="0.25">
      <c r="C41" s="88" t="s">
        <v>0</v>
      </c>
      <c r="D41" s="89"/>
      <c r="E41" s="88"/>
      <c r="F41" s="88"/>
    </row>
    <row r="42" spans="2:14" ht="3.75" customHeight="1" x14ac:dyDescent="0.25"/>
    <row r="43" spans="2:14" ht="15" customHeight="1" x14ac:dyDescent="0.3">
      <c r="B43" s="53">
        <v>1</v>
      </c>
      <c r="C43" s="54" t="str">
        <f>VLOOKUP($D43,LEDEN!$B:$G,5,FALSE)</f>
        <v>DECK Frankie</v>
      </c>
      <c r="D43" s="64">
        <v>6679</v>
      </c>
      <c r="E43" s="55" t="str">
        <f>VLOOKUP($D43,LEDEN!$B:$G,3,FALSE)</f>
        <v>CBC-DLS</v>
      </c>
      <c r="F43" s="173" t="s">
        <v>885</v>
      </c>
      <c r="G43" s="173"/>
      <c r="H43" s="173"/>
      <c r="I43" s="173"/>
      <c r="J43" s="173"/>
      <c r="K43" s="173"/>
      <c r="L43" s="174" t="s">
        <v>335</v>
      </c>
      <c r="M43" s="174"/>
      <c r="N43" s="54"/>
    </row>
    <row r="44" spans="2:14" ht="15" customHeight="1" x14ac:dyDescent="0.25">
      <c r="B44" s="53">
        <v>2</v>
      </c>
      <c r="C44" s="54" t="str">
        <f>VLOOKUP($D44,LEDEN!$B:$G,5,FALSE)</f>
        <v>DUJARDIN Jean-Pierre</v>
      </c>
      <c r="D44" s="64">
        <v>8031</v>
      </c>
      <c r="E44" s="55" t="str">
        <f>VLOOKUP($D44,LEDEN!$B:$G,3,FALSE)</f>
        <v>K.GHOK</v>
      </c>
      <c r="F44" s="169" t="str">
        <f>VLOOKUP($L$43,CLUBS!$D$4:$H$36,3,FALSE)</f>
        <v>The New Arena - Ardooisesteenweg 50/3 - 8800 Roeselare</v>
      </c>
      <c r="G44" s="169"/>
      <c r="H44" s="169"/>
      <c r="I44" s="169"/>
      <c r="J44" s="169"/>
      <c r="K44" s="169"/>
      <c r="L44" s="169"/>
      <c r="M44" s="169"/>
      <c r="N44" s="54"/>
    </row>
    <row r="45" spans="2:14" ht="15" customHeight="1" x14ac:dyDescent="0.25">
      <c r="B45" s="53">
        <v>3</v>
      </c>
      <c r="C45" s="54" t="str">
        <f>VLOOKUP($D45,LEDEN!$B:$G,5,FALSE)</f>
        <v>KOEKUYT Filip</v>
      </c>
      <c r="D45" s="64">
        <v>6536</v>
      </c>
      <c r="E45" s="55" t="str">
        <f>VLOOKUP($D45,LEDEN!$B:$G,3,FALSE)</f>
        <v>K.GHOK</v>
      </c>
      <c r="F45" s="170" t="str">
        <f>CONCATENATE("Tel: ",VLOOKUP($L$43,CLUBS!$D$4:$H$36,5,FALSE))</f>
        <v>Tel: 0491/34.52.27</v>
      </c>
      <c r="G45" s="170"/>
      <c r="H45" s="170"/>
      <c r="I45" s="170"/>
      <c r="J45" s="170"/>
      <c r="K45" s="170"/>
      <c r="L45" s="170"/>
      <c r="M45" s="170"/>
      <c r="N45" s="54"/>
    </row>
    <row r="46" spans="2:14" ht="15" customHeight="1" x14ac:dyDescent="0.25">
      <c r="B46" s="53">
        <v>4</v>
      </c>
      <c r="C46" s="54" t="str">
        <f>VLOOKUP($D46,LEDEN!$B:$G,5,FALSE)</f>
        <v>WARLOP Luc</v>
      </c>
      <c r="D46" s="64">
        <v>4759</v>
      </c>
      <c r="E46" s="55" t="str">
        <f>VLOOKUP($D46,LEDEN!$B:$G,3,FALSE)</f>
        <v>K.DOS</v>
      </c>
      <c r="F46" s="171" t="s">
        <v>1232</v>
      </c>
      <c r="G46" s="171"/>
      <c r="H46" s="171"/>
      <c r="I46" s="171"/>
      <c r="J46" s="171"/>
      <c r="K46" s="171"/>
      <c r="L46" s="171"/>
      <c r="M46" s="171"/>
      <c r="N46" s="54"/>
    </row>
    <row r="47" spans="2:14" s="63" customFormat="1" ht="15" customHeight="1" x14ac:dyDescent="0.25">
      <c r="B47" s="90"/>
      <c r="C47" s="91"/>
      <c r="D47" s="91"/>
      <c r="E47" s="91"/>
      <c r="F47" s="91"/>
      <c r="G47" s="91"/>
      <c r="H47" s="91"/>
      <c r="I47" s="91"/>
      <c r="J47" s="91"/>
      <c r="K47" s="91"/>
    </row>
    <row r="48" spans="2:14" s="63" customFormat="1" ht="15" customHeight="1" x14ac:dyDescent="0.25">
      <c r="B48" s="92"/>
      <c r="C48" s="93" t="s">
        <v>869</v>
      </c>
      <c r="D48" s="94">
        <f>'Ind.Uitsl.'!C2</f>
        <v>18</v>
      </c>
      <c r="E48" s="162" t="s">
        <v>870</v>
      </c>
      <c r="F48" s="162"/>
      <c r="G48" s="162"/>
      <c r="H48" s="92"/>
      <c r="I48" s="95"/>
      <c r="J48" s="96"/>
      <c r="K48" s="97"/>
    </row>
    <row r="49" spans="2:13" s="63" customFormat="1" ht="11.25" customHeight="1" x14ac:dyDescent="0.25">
      <c r="B49" s="91"/>
      <c r="C49" s="91"/>
      <c r="D49" s="91"/>
      <c r="E49" s="91"/>
      <c r="F49" s="91"/>
      <c r="G49" s="91"/>
      <c r="H49" s="91"/>
      <c r="I49" s="91"/>
      <c r="J49" s="91"/>
      <c r="K49" s="91"/>
    </row>
    <row r="50" spans="2:13" s="63" customFormat="1" ht="15" customHeight="1" x14ac:dyDescent="0.25">
      <c r="B50" s="96"/>
      <c r="C50" s="93" t="s">
        <v>876</v>
      </c>
      <c r="D50" s="167" t="s">
        <v>875</v>
      </c>
      <c r="E50" s="167"/>
      <c r="F50" s="168">
        <f>VLOOKUP($D$48,GEMIDDELDES!$C$5:$I$11,2,FALSE)</f>
        <v>0.38</v>
      </c>
      <c r="G50" s="168"/>
      <c r="H50" s="167" t="s">
        <v>877</v>
      </c>
      <c r="I50" s="167"/>
      <c r="J50" s="168">
        <f>VLOOKUP($D$48,GEMIDDELDES!$C$5:$I$11,5,FALSE)</f>
        <v>0.34499999999999997</v>
      </c>
      <c r="K50" s="168"/>
      <c r="L50" s="98"/>
      <c r="M50" s="98"/>
    </row>
    <row r="51" spans="2:13" s="63" customFormat="1" ht="15" customHeight="1" x14ac:dyDescent="0.25">
      <c r="B51" s="96"/>
      <c r="C51" s="93" t="s">
        <v>871</v>
      </c>
      <c r="D51" s="167" t="s">
        <v>875</v>
      </c>
      <c r="E51" s="167"/>
      <c r="F51" s="168">
        <f>VLOOKUP($D$48,GEMIDDELDES!$C$5:$I$11,3,FALSE)</f>
        <v>0.45700000000000002</v>
      </c>
      <c r="G51" s="168"/>
      <c r="H51" s="167" t="s">
        <v>877</v>
      </c>
      <c r="I51" s="167"/>
      <c r="J51" s="168">
        <f>VLOOKUP($D$48,GEMIDDELDES!$C$5:$I$11,6,FALSE)</f>
        <v>0.41499999999999998</v>
      </c>
      <c r="K51" s="168"/>
      <c r="L51" s="98"/>
      <c r="M51" s="98"/>
    </row>
    <row r="52" spans="2:13" s="63" customFormat="1" ht="15" hidden="1" customHeight="1" x14ac:dyDescent="0.25">
      <c r="B52" s="96"/>
      <c r="C52" s="93" t="s">
        <v>901</v>
      </c>
      <c r="D52" s="167" t="s">
        <v>875</v>
      </c>
      <c r="E52" s="167"/>
      <c r="F52" s="168">
        <f>VLOOKUP($D$48,GEMIDDELDES!$C$5:$I$11,4,FALSE)</f>
        <v>0.56200000000000006</v>
      </c>
      <c r="G52" s="168"/>
      <c r="H52" s="167" t="s">
        <v>877</v>
      </c>
      <c r="I52" s="167"/>
      <c r="J52" s="168">
        <f>VLOOKUP($D$48,GEMIDDELDES!$C$5:$I$11,7,FALSE)</f>
        <v>0.51</v>
      </c>
      <c r="K52" s="168"/>
      <c r="L52" s="98"/>
      <c r="M52" s="98"/>
    </row>
    <row r="53" spans="2:13" s="63" customFormat="1" ht="11.25" customHeight="1" x14ac:dyDescent="0.25">
      <c r="B53" s="99"/>
      <c r="C53" s="54"/>
      <c r="D53" s="54"/>
      <c r="E53" s="54"/>
      <c r="F53" s="54"/>
      <c r="G53" s="54"/>
      <c r="H53" s="54"/>
      <c r="I53" s="100"/>
      <c r="J53" s="54"/>
      <c r="K53" s="92"/>
    </row>
    <row r="54" spans="2:13" s="63" customFormat="1" ht="15" customHeight="1" x14ac:dyDescent="0.25">
      <c r="C54" s="93" t="s">
        <v>879</v>
      </c>
      <c r="D54" s="159" t="s">
        <v>1230</v>
      </c>
      <c r="E54" s="159"/>
      <c r="F54" s="159"/>
      <c r="G54" s="160" t="s">
        <v>880</v>
      </c>
      <c r="H54" s="160"/>
      <c r="I54" s="160"/>
      <c r="J54" s="160"/>
      <c r="K54" s="92"/>
    </row>
    <row r="55" spans="2:13" s="63" customFormat="1" ht="15" customHeight="1" x14ac:dyDescent="0.25">
      <c r="C55" s="93" t="s">
        <v>878</v>
      </c>
      <c r="D55" s="161" t="s">
        <v>882</v>
      </c>
      <c r="E55" s="161"/>
      <c r="F55" s="162" t="s">
        <v>881</v>
      </c>
      <c r="G55" s="162"/>
      <c r="H55" s="162"/>
      <c r="I55" s="163" t="s">
        <v>883</v>
      </c>
      <c r="J55" s="163"/>
      <c r="K55" s="163"/>
    </row>
    <row r="56" spans="2:13" s="70" customFormat="1" ht="22.5" customHeight="1" x14ac:dyDescent="0.25">
      <c r="C56" s="101"/>
      <c r="D56" s="101"/>
      <c r="E56" s="101"/>
      <c r="F56" s="101"/>
      <c r="G56" s="101"/>
      <c r="H56" s="102"/>
      <c r="I56" s="103"/>
      <c r="J56" s="104"/>
      <c r="K56" s="105"/>
    </row>
    <row r="57" spans="2:13" s="70" customFormat="1" ht="15" customHeight="1" x14ac:dyDescent="0.25">
      <c r="B57" s="164" t="s">
        <v>874</v>
      </c>
      <c r="C57" s="164"/>
      <c r="D57" s="164"/>
      <c r="E57" s="106"/>
      <c r="F57" s="106"/>
      <c r="G57" s="106"/>
      <c r="H57" s="107"/>
      <c r="I57" s="106"/>
      <c r="J57" s="106"/>
      <c r="K57" s="108"/>
    </row>
    <row r="58" spans="2:13" s="70" customFormat="1" ht="15" customHeight="1" x14ac:dyDescent="0.25">
      <c r="B58" s="166" t="s">
        <v>873</v>
      </c>
      <c r="C58" s="166"/>
      <c r="D58" s="166"/>
      <c r="E58" s="166"/>
      <c r="F58" s="166"/>
      <c r="G58" s="166"/>
      <c r="H58" s="166"/>
      <c r="I58" s="107"/>
      <c r="J58" s="107"/>
      <c r="K58" s="109"/>
    </row>
    <row r="59" spans="2:13" s="70" customFormat="1" ht="15" customHeight="1" x14ac:dyDescent="0.25">
      <c r="B59" s="166" t="s">
        <v>872</v>
      </c>
      <c r="C59" s="166"/>
      <c r="D59" s="166"/>
      <c r="E59" s="166"/>
      <c r="F59" s="166"/>
      <c r="G59" s="166"/>
      <c r="H59" s="166"/>
      <c r="I59" s="107"/>
      <c r="J59" s="107"/>
      <c r="K59" s="110"/>
    </row>
    <row r="60" spans="2:13" s="70" customFormat="1" ht="18.75" customHeight="1" x14ac:dyDescent="0.25">
      <c r="B60" s="111"/>
      <c r="C60" s="107"/>
      <c r="D60" s="107"/>
      <c r="E60" s="107"/>
      <c r="F60" s="107"/>
      <c r="G60" s="107"/>
      <c r="H60" s="107"/>
      <c r="I60" s="107"/>
      <c r="J60" s="107"/>
    </row>
    <row r="61" spans="2:13" s="70" customFormat="1" ht="15" customHeight="1" x14ac:dyDescent="0.25">
      <c r="B61" s="158" t="s">
        <v>920</v>
      </c>
      <c r="C61" s="158"/>
      <c r="D61" s="158"/>
      <c r="E61" s="158"/>
      <c r="F61" s="158"/>
      <c r="G61" s="158"/>
      <c r="H61" s="158"/>
      <c r="I61" s="107"/>
      <c r="J61" s="107"/>
    </row>
    <row r="62" spans="2:13" s="70" customFormat="1" ht="15" customHeight="1" x14ac:dyDescent="0.25">
      <c r="B62" s="165" t="s">
        <v>1229</v>
      </c>
      <c r="C62" s="165"/>
      <c r="D62" s="165"/>
      <c r="E62" s="165"/>
      <c r="F62" s="165"/>
      <c r="G62" s="165"/>
      <c r="H62" s="165"/>
      <c r="I62" s="107"/>
      <c r="J62" s="107"/>
    </row>
    <row r="63" spans="2:13" s="70" customFormat="1" ht="15" customHeight="1" x14ac:dyDescent="0.25">
      <c r="B63" s="111"/>
      <c r="C63" s="107"/>
      <c r="D63" s="107"/>
      <c r="E63" s="107"/>
      <c r="F63" s="107"/>
      <c r="G63" s="107"/>
      <c r="H63" s="107"/>
      <c r="I63" s="107"/>
      <c r="J63" s="107"/>
    </row>
    <row r="64" spans="2:13" s="70" customFormat="1" ht="15" customHeight="1" x14ac:dyDescent="0.25">
      <c r="B64" s="158" t="s">
        <v>921</v>
      </c>
      <c r="C64" s="158"/>
      <c r="D64" s="158"/>
      <c r="E64" s="158"/>
      <c r="F64" s="158"/>
      <c r="G64" s="158"/>
      <c r="H64" s="158"/>
      <c r="I64" s="107"/>
      <c r="J64" s="107"/>
    </row>
    <row r="65" spans="2:12" s="70" customFormat="1" ht="18.75" customHeight="1" x14ac:dyDescent="0.25">
      <c r="B65" s="111"/>
      <c r="C65" s="107"/>
      <c r="D65" s="107"/>
      <c r="E65" s="107"/>
      <c r="F65" s="107"/>
      <c r="G65" s="107"/>
      <c r="H65" s="107"/>
      <c r="I65" s="107"/>
      <c r="J65" s="107"/>
    </row>
    <row r="66" spans="2:12" s="70" customFormat="1" ht="15" customHeight="1" x14ac:dyDescent="0.25">
      <c r="B66" s="158" t="s">
        <v>919</v>
      </c>
      <c r="C66" s="158"/>
      <c r="D66" s="158"/>
      <c r="E66" s="158"/>
      <c r="F66" s="158"/>
      <c r="G66" s="158"/>
      <c r="H66" s="158"/>
      <c r="I66" s="107"/>
      <c r="J66" s="107"/>
    </row>
    <row r="67" spans="2:12" s="66" customFormat="1" ht="7.5" customHeight="1" x14ac:dyDescent="0.25">
      <c r="B67" s="65"/>
      <c r="E67" s="67"/>
      <c r="F67" s="67"/>
      <c r="G67" s="67"/>
      <c r="H67" s="67"/>
      <c r="J67" s="68"/>
      <c r="L67" s="67"/>
    </row>
  </sheetData>
  <sheetProtection sheet="1" selectLockedCells="1"/>
  <mergeCells count="39">
    <mergeCell ref="B14:M14"/>
    <mergeCell ref="B39:M39"/>
    <mergeCell ref="F43:K43"/>
    <mergeCell ref="L43:M43"/>
    <mergeCell ref="B3:M4"/>
    <mergeCell ref="B5:M6"/>
    <mergeCell ref="B9:E9"/>
    <mergeCell ref="F9:M9"/>
    <mergeCell ref="B12:C12"/>
    <mergeCell ref="J12:M12"/>
    <mergeCell ref="B7:M7"/>
    <mergeCell ref="F44:M44"/>
    <mergeCell ref="F45:M45"/>
    <mergeCell ref="F46:M46"/>
    <mergeCell ref="E48:G48"/>
    <mergeCell ref="D50:E50"/>
    <mergeCell ref="F50:G50"/>
    <mergeCell ref="H50:I50"/>
    <mergeCell ref="J50:K50"/>
    <mergeCell ref="D51:E51"/>
    <mergeCell ref="F51:G51"/>
    <mergeCell ref="H51:I51"/>
    <mergeCell ref="J51:K51"/>
    <mergeCell ref="D52:E52"/>
    <mergeCell ref="F52:G52"/>
    <mergeCell ref="H52:I52"/>
    <mergeCell ref="J52:K52"/>
    <mergeCell ref="B66:H66"/>
    <mergeCell ref="D54:F54"/>
    <mergeCell ref="G54:J54"/>
    <mergeCell ref="D55:E55"/>
    <mergeCell ref="F55:H55"/>
    <mergeCell ref="I55:K55"/>
    <mergeCell ref="B57:D57"/>
    <mergeCell ref="B62:H62"/>
    <mergeCell ref="B61:H61"/>
    <mergeCell ref="B64:H64"/>
    <mergeCell ref="B58:H58"/>
    <mergeCell ref="B59:H59"/>
  </mergeCells>
  <conditionalFormatting sqref="M15:M38">
    <cfRule type="containsText" dxfId="0" priority="1" operator="containsText" text="PR">
      <formula>NOT(ISERROR(SEARCH("PR",M15)))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1483-6D64-4283-B53D-C46FB2C88D95}">
  <dimension ref="A1:I46"/>
  <sheetViews>
    <sheetView zoomScale="90" zoomScaleNormal="90" workbookViewId="0">
      <selection activeCell="C2" sqref="C2:H2"/>
    </sheetView>
  </sheetViews>
  <sheetFormatPr defaultColWidth="0" defaultRowHeight="0" customHeight="1" zeroHeight="1" x14ac:dyDescent="0.25"/>
  <cols>
    <col min="1" max="1" width="2.109375" style="113" customWidth="1"/>
    <col min="2" max="2" width="5.6640625" style="113" customWidth="1"/>
    <col min="3" max="3" width="5" style="114" customWidth="1"/>
    <col min="4" max="4" width="12.6640625" style="115" customWidth="1"/>
    <col min="5" max="5" width="35.6640625" style="115" customWidth="1"/>
    <col min="6" max="6" width="84.33203125" style="115" customWidth="1"/>
    <col min="7" max="7" width="30" style="113" customWidth="1"/>
    <col min="8" max="8" width="18.5546875" style="113" customWidth="1"/>
    <col min="9" max="9" width="2.109375" style="113" customWidth="1"/>
    <col min="10" max="16384" width="9.109375" style="113" hidden="1"/>
  </cols>
  <sheetData>
    <row r="1" spans="2:8" ht="7.5" customHeight="1" x14ac:dyDescent="0.25"/>
    <row r="2" spans="2:8" s="116" customFormat="1" ht="45" customHeight="1" x14ac:dyDescent="0.25">
      <c r="C2" s="193" t="s">
        <v>924</v>
      </c>
      <c r="D2" s="193"/>
      <c r="E2" s="193"/>
      <c r="F2" s="193"/>
      <c r="G2" s="193"/>
      <c r="H2" s="193"/>
    </row>
    <row r="3" spans="2:8" ht="7.5" customHeight="1" thickBot="1" x14ac:dyDescent="0.3"/>
    <row r="4" spans="2:8" ht="20.25" customHeight="1" x14ac:dyDescent="0.25">
      <c r="B4" s="190" t="s">
        <v>925</v>
      </c>
      <c r="C4" s="117">
        <v>1</v>
      </c>
      <c r="D4" s="118" t="s">
        <v>29</v>
      </c>
      <c r="E4" s="118" t="s">
        <v>927</v>
      </c>
      <c r="F4" s="118" t="s">
        <v>928</v>
      </c>
      <c r="G4" s="119" t="s">
        <v>926</v>
      </c>
      <c r="H4" s="120" t="s">
        <v>929</v>
      </c>
    </row>
    <row r="5" spans="2:8" ht="20.25" customHeight="1" x14ac:dyDescent="0.25">
      <c r="B5" s="191"/>
      <c r="C5" s="114">
        <v>2</v>
      </c>
      <c r="D5" s="121" t="s">
        <v>283</v>
      </c>
      <c r="E5" s="121" t="s">
        <v>930</v>
      </c>
      <c r="F5" s="121" t="s">
        <v>931</v>
      </c>
      <c r="G5" s="122" t="s">
        <v>926</v>
      </c>
      <c r="H5" s="123" t="s">
        <v>932</v>
      </c>
    </row>
    <row r="6" spans="2:8" ht="20.25" customHeight="1" x14ac:dyDescent="0.25">
      <c r="B6" s="191"/>
      <c r="C6" s="114">
        <v>3</v>
      </c>
      <c r="D6" s="121" t="s">
        <v>23</v>
      </c>
      <c r="E6" s="121" t="s">
        <v>933</v>
      </c>
      <c r="F6" s="121" t="s">
        <v>934</v>
      </c>
      <c r="G6" s="122" t="s">
        <v>926</v>
      </c>
      <c r="H6" s="123" t="s">
        <v>935</v>
      </c>
    </row>
    <row r="7" spans="2:8" ht="20.25" customHeight="1" x14ac:dyDescent="0.25">
      <c r="B7" s="191"/>
      <c r="C7" s="114">
        <v>4</v>
      </c>
      <c r="D7" s="121" t="s">
        <v>52</v>
      </c>
      <c r="E7" s="121" t="s">
        <v>936</v>
      </c>
      <c r="F7" s="121" t="s">
        <v>937</v>
      </c>
      <c r="G7" s="122" t="s">
        <v>926</v>
      </c>
      <c r="H7" s="123" t="s">
        <v>1168</v>
      </c>
    </row>
    <row r="8" spans="2:8" ht="20.25" customHeight="1" thickBot="1" x14ac:dyDescent="0.3">
      <c r="B8" s="192"/>
      <c r="C8" s="124">
        <v>5</v>
      </c>
      <c r="D8" s="125" t="s">
        <v>14</v>
      </c>
      <c r="E8" s="125" t="s">
        <v>938</v>
      </c>
      <c r="F8" s="125" t="s">
        <v>939</v>
      </c>
      <c r="G8" s="126" t="s">
        <v>926</v>
      </c>
      <c r="H8" s="127" t="s">
        <v>940</v>
      </c>
    </row>
    <row r="9" spans="2:8" ht="20.25" customHeight="1" x14ac:dyDescent="0.25">
      <c r="B9" s="194" t="s">
        <v>941</v>
      </c>
      <c r="C9" s="117">
        <v>6</v>
      </c>
      <c r="D9" s="118" t="s">
        <v>79</v>
      </c>
      <c r="E9" s="118" t="s">
        <v>942</v>
      </c>
      <c r="F9" s="118" t="s">
        <v>943</v>
      </c>
      <c r="G9" s="119" t="s">
        <v>944</v>
      </c>
      <c r="H9" s="120" t="s">
        <v>945</v>
      </c>
    </row>
    <row r="10" spans="2:8" ht="20.25" customHeight="1" x14ac:dyDescent="0.25">
      <c r="B10" s="195"/>
      <c r="C10" s="114">
        <v>7</v>
      </c>
      <c r="D10" s="121" t="s">
        <v>73</v>
      </c>
      <c r="E10" s="121" t="s">
        <v>946</v>
      </c>
      <c r="F10" s="121" t="s">
        <v>947</v>
      </c>
      <c r="G10" s="122" t="str">
        <f>G$9</f>
        <v>Rik STILTEN</v>
      </c>
      <c r="H10" s="123" t="s">
        <v>948</v>
      </c>
    </row>
    <row r="11" spans="2:8" ht="20.25" customHeight="1" x14ac:dyDescent="0.25">
      <c r="B11" s="195"/>
      <c r="C11" s="114">
        <v>8</v>
      </c>
      <c r="D11" s="121" t="s">
        <v>887</v>
      </c>
      <c r="E11" s="121" t="s">
        <v>1064</v>
      </c>
      <c r="F11" s="121" t="s">
        <v>1065</v>
      </c>
      <c r="G11" s="122" t="s">
        <v>944</v>
      </c>
      <c r="H11" s="123" t="s">
        <v>1066</v>
      </c>
    </row>
    <row r="12" spans="2:8" ht="20.25" customHeight="1" thickBot="1" x14ac:dyDescent="0.3">
      <c r="B12" s="196"/>
      <c r="C12" s="124">
        <v>9</v>
      </c>
      <c r="D12" s="125" t="s">
        <v>1083</v>
      </c>
      <c r="E12" s="125" t="s">
        <v>1169</v>
      </c>
      <c r="F12" s="125" t="s">
        <v>1170</v>
      </c>
      <c r="G12" s="126" t="s">
        <v>944</v>
      </c>
      <c r="H12" s="127" t="s">
        <v>1171</v>
      </c>
    </row>
    <row r="13" spans="2:8" ht="20.25" customHeight="1" x14ac:dyDescent="0.25">
      <c r="B13" s="197" t="s">
        <v>884</v>
      </c>
      <c r="C13" s="117">
        <v>10</v>
      </c>
      <c r="D13" s="118" t="s">
        <v>583</v>
      </c>
      <c r="E13" s="118" t="s">
        <v>949</v>
      </c>
      <c r="F13" s="118" t="s">
        <v>1042</v>
      </c>
      <c r="G13" s="119" t="s">
        <v>1067</v>
      </c>
      <c r="H13" s="120" t="s">
        <v>950</v>
      </c>
    </row>
    <row r="14" spans="2:8" ht="20.25" customHeight="1" x14ac:dyDescent="0.25">
      <c r="B14" s="198"/>
      <c r="C14" s="114">
        <v>11</v>
      </c>
      <c r="D14" s="121" t="s">
        <v>377</v>
      </c>
      <c r="E14" s="121" t="s">
        <v>951</v>
      </c>
      <c r="F14" s="121" t="s">
        <v>1042</v>
      </c>
      <c r="G14" s="122" t="str">
        <f t="shared" ref="G14:G21" si="0">G$13</f>
        <v>Johan VAN ACKER</v>
      </c>
      <c r="H14" s="123" t="s">
        <v>952</v>
      </c>
    </row>
    <row r="15" spans="2:8" ht="20.25" customHeight="1" x14ac:dyDescent="0.25">
      <c r="B15" s="198"/>
      <c r="C15" s="114">
        <v>12</v>
      </c>
      <c r="D15" s="121" t="s">
        <v>135</v>
      </c>
      <c r="E15" s="121" t="s">
        <v>953</v>
      </c>
      <c r="F15" s="121" t="s">
        <v>954</v>
      </c>
      <c r="G15" s="122" t="str">
        <f t="shared" si="0"/>
        <v>Johan VAN ACKER</v>
      </c>
      <c r="H15" s="123" t="s">
        <v>955</v>
      </c>
    </row>
    <row r="16" spans="2:8" ht="20.25" customHeight="1" x14ac:dyDescent="0.25">
      <c r="B16" s="198"/>
      <c r="C16" s="114">
        <v>13</v>
      </c>
      <c r="D16" s="121" t="s">
        <v>284</v>
      </c>
      <c r="E16" s="121" t="s">
        <v>1172</v>
      </c>
      <c r="F16" s="121" t="s">
        <v>956</v>
      </c>
      <c r="G16" s="122" t="str">
        <f t="shared" si="0"/>
        <v>Johan VAN ACKER</v>
      </c>
      <c r="H16" s="123" t="s">
        <v>957</v>
      </c>
    </row>
    <row r="17" spans="2:8" ht="20.25" customHeight="1" x14ac:dyDescent="0.25">
      <c r="B17" s="198"/>
      <c r="C17" s="114">
        <v>14</v>
      </c>
      <c r="D17" s="121" t="s">
        <v>1187</v>
      </c>
      <c r="E17" s="121" t="s">
        <v>1173</v>
      </c>
      <c r="F17" s="121" t="s">
        <v>1188</v>
      </c>
      <c r="G17" s="122" t="str">
        <f t="shared" si="0"/>
        <v>Johan VAN ACKER</v>
      </c>
      <c r="H17" s="123" t="s">
        <v>1174</v>
      </c>
    </row>
    <row r="18" spans="2:8" ht="20.25" customHeight="1" x14ac:dyDescent="0.25">
      <c r="B18" s="198"/>
      <c r="C18" s="114">
        <v>15</v>
      </c>
      <c r="D18" s="121" t="s">
        <v>504</v>
      </c>
      <c r="E18" s="121" t="s">
        <v>958</v>
      </c>
      <c r="F18" s="121" t="s">
        <v>959</v>
      </c>
      <c r="G18" s="122" t="str">
        <f t="shared" si="0"/>
        <v>Johan VAN ACKER</v>
      </c>
      <c r="H18" s="123" t="s">
        <v>960</v>
      </c>
    </row>
    <row r="19" spans="2:8" ht="20.25" customHeight="1" x14ac:dyDescent="0.25">
      <c r="B19" s="198"/>
      <c r="C19" s="114">
        <v>16</v>
      </c>
      <c r="D19" s="121" t="s">
        <v>867</v>
      </c>
      <c r="E19" s="121" t="s">
        <v>961</v>
      </c>
      <c r="F19" s="121" t="s">
        <v>962</v>
      </c>
      <c r="G19" s="122" t="str">
        <f t="shared" si="0"/>
        <v>Johan VAN ACKER</v>
      </c>
      <c r="H19" s="123" t="s">
        <v>963</v>
      </c>
    </row>
    <row r="20" spans="2:8" ht="20.25" customHeight="1" x14ac:dyDescent="0.25">
      <c r="B20" s="198"/>
      <c r="C20" s="114">
        <v>17</v>
      </c>
      <c r="D20" s="121" t="s">
        <v>594</v>
      </c>
      <c r="E20" s="121" t="s">
        <v>964</v>
      </c>
      <c r="F20" s="121" t="s">
        <v>1175</v>
      </c>
      <c r="G20" s="122" t="str">
        <f t="shared" si="0"/>
        <v>Johan VAN ACKER</v>
      </c>
      <c r="H20" s="123" t="s">
        <v>965</v>
      </c>
    </row>
    <row r="21" spans="2:8" ht="20.25" customHeight="1" thickBot="1" x14ac:dyDescent="0.3">
      <c r="B21" s="199"/>
      <c r="C21" s="124">
        <v>18</v>
      </c>
      <c r="D21" s="121" t="s">
        <v>448</v>
      </c>
      <c r="E21" s="121" t="s">
        <v>1189</v>
      </c>
      <c r="F21" s="121" t="s">
        <v>966</v>
      </c>
      <c r="G21" s="122" t="str">
        <f t="shared" si="0"/>
        <v>Johan VAN ACKER</v>
      </c>
      <c r="H21" s="123" t="s">
        <v>967</v>
      </c>
    </row>
    <row r="22" spans="2:8" ht="20.25" customHeight="1" x14ac:dyDescent="0.25">
      <c r="B22" s="200" t="s">
        <v>968</v>
      </c>
      <c r="C22" s="117">
        <v>19</v>
      </c>
      <c r="D22" s="118" t="s">
        <v>245</v>
      </c>
      <c r="E22" s="118" t="s">
        <v>969</v>
      </c>
      <c r="F22" s="118" t="s">
        <v>970</v>
      </c>
      <c r="G22" s="119" t="s">
        <v>1035</v>
      </c>
      <c r="H22" s="120" t="s">
        <v>971</v>
      </c>
    </row>
    <row r="23" spans="2:8" ht="20.25" customHeight="1" x14ac:dyDescent="0.25">
      <c r="B23" s="201"/>
      <c r="C23" s="114">
        <v>20</v>
      </c>
      <c r="D23" s="121" t="s">
        <v>585</v>
      </c>
      <c r="E23" s="121" t="s">
        <v>972</v>
      </c>
      <c r="F23" s="121" t="s">
        <v>973</v>
      </c>
      <c r="G23" s="122" t="str">
        <f>G$22</f>
        <v>Nick ROSIER</v>
      </c>
      <c r="H23" s="123" t="s">
        <v>974</v>
      </c>
    </row>
    <row r="24" spans="2:8" ht="20.25" customHeight="1" x14ac:dyDescent="0.25">
      <c r="B24" s="201"/>
      <c r="C24" s="114">
        <v>21</v>
      </c>
      <c r="D24" s="121" t="s">
        <v>253</v>
      </c>
      <c r="E24" s="121" t="s">
        <v>975</v>
      </c>
      <c r="F24" s="121" t="s">
        <v>976</v>
      </c>
      <c r="G24" s="122" t="str">
        <f t="shared" ref="G24:G26" si="1">G$22</f>
        <v>Nick ROSIER</v>
      </c>
      <c r="H24" s="123" t="s">
        <v>977</v>
      </c>
    </row>
    <row r="25" spans="2:8" ht="20.25" customHeight="1" x14ac:dyDescent="0.25">
      <c r="B25" s="201"/>
      <c r="C25" s="114">
        <v>22</v>
      </c>
      <c r="D25" s="121" t="s">
        <v>261</v>
      </c>
      <c r="E25" s="121" t="s">
        <v>978</v>
      </c>
      <c r="F25" s="121" t="s">
        <v>1176</v>
      </c>
      <c r="G25" s="122" t="str">
        <f t="shared" si="1"/>
        <v>Nick ROSIER</v>
      </c>
      <c r="H25" s="123" t="s">
        <v>1177</v>
      </c>
    </row>
    <row r="26" spans="2:8" ht="20.25" customHeight="1" thickBot="1" x14ac:dyDescent="0.3">
      <c r="B26" s="202"/>
      <c r="C26" s="124">
        <v>23</v>
      </c>
      <c r="D26" s="125" t="s">
        <v>273</v>
      </c>
      <c r="E26" s="125" t="s">
        <v>979</v>
      </c>
      <c r="F26" s="125" t="s">
        <v>980</v>
      </c>
      <c r="G26" s="126" t="str">
        <f t="shared" si="1"/>
        <v>Nick ROSIER</v>
      </c>
      <c r="H26" s="127" t="s">
        <v>981</v>
      </c>
    </row>
    <row r="27" spans="2:8" ht="20.25" customHeight="1" x14ac:dyDescent="0.25">
      <c r="B27" s="190" t="s">
        <v>982</v>
      </c>
      <c r="C27" s="117">
        <v>24</v>
      </c>
      <c r="D27" s="118" t="s">
        <v>335</v>
      </c>
      <c r="E27" s="118" t="s">
        <v>983</v>
      </c>
      <c r="F27" s="118" t="s">
        <v>1178</v>
      </c>
      <c r="G27" s="119" t="s">
        <v>1068</v>
      </c>
      <c r="H27" s="120" t="s">
        <v>1179</v>
      </c>
    </row>
    <row r="28" spans="2:8" ht="20.25" customHeight="1" x14ac:dyDescent="0.25">
      <c r="B28" s="191"/>
      <c r="C28" s="114">
        <v>25</v>
      </c>
      <c r="D28" s="121" t="s">
        <v>902</v>
      </c>
      <c r="E28" s="121" t="s">
        <v>984</v>
      </c>
      <c r="F28" s="121" t="s">
        <v>1178</v>
      </c>
      <c r="G28" s="122" t="str">
        <f>G$27</f>
        <v>Bart DEVRIENDT</v>
      </c>
      <c r="H28" s="123" t="s">
        <v>1179</v>
      </c>
    </row>
    <row r="29" spans="2:8" ht="20.25" customHeight="1" x14ac:dyDescent="0.25">
      <c r="B29" s="191"/>
      <c r="C29" s="114">
        <v>26</v>
      </c>
      <c r="D29" s="121" t="s">
        <v>598</v>
      </c>
      <c r="E29" s="121" t="s">
        <v>985</v>
      </c>
      <c r="F29" s="121" t="s">
        <v>1180</v>
      </c>
      <c r="G29" s="122" t="str">
        <f>G$27</f>
        <v>Bart DEVRIENDT</v>
      </c>
      <c r="H29" s="123" t="s">
        <v>986</v>
      </c>
    </row>
    <row r="30" spans="2:8" ht="20.25" customHeight="1" x14ac:dyDescent="0.25">
      <c r="B30" s="191"/>
      <c r="C30" s="114">
        <v>27</v>
      </c>
      <c r="D30" s="121" t="s">
        <v>235</v>
      </c>
      <c r="E30" s="121" t="s">
        <v>987</v>
      </c>
      <c r="F30" s="121" t="s">
        <v>988</v>
      </c>
      <c r="G30" s="122" t="str">
        <f>G$27</f>
        <v>Bart DEVRIENDT</v>
      </c>
      <c r="H30" s="123" t="s">
        <v>1181</v>
      </c>
    </row>
    <row r="31" spans="2:8" ht="20.25" customHeight="1" thickBot="1" x14ac:dyDescent="0.3">
      <c r="B31" s="192"/>
      <c r="C31" s="124">
        <v>28</v>
      </c>
      <c r="D31" s="125" t="s">
        <v>195</v>
      </c>
      <c r="E31" s="125" t="s">
        <v>989</v>
      </c>
      <c r="F31" s="125" t="s">
        <v>990</v>
      </c>
      <c r="G31" s="126" t="str">
        <f>G$27</f>
        <v>Bart DEVRIENDT</v>
      </c>
      <c r="H31" s="127" t="s">
        <v>991</v>
      </c>
    </row>
    <row r="32" spans="2:8" ht="6.75" customHeight="1" x14ac:dyDescent="0.25"/>
    <row r="33" ht="18.75" hidden="1" customHeight="1" x14ac:dyDescent="0.25"/>
    <row r="34" ht="18.75" hidden="1" customHeight="1" x14ac:dyDescent="0.25"/>
    <row r="35" ht="18.75" hidden="1" customHeight="1" x14ac:dyDescent="0.25"/>
    <row r="36" ht="18.75" hidden="1" customHeight="1" thickBot="1" x14ac:dyDescent="0.3"/>
    <row r="37" ht="18.75" hidden="1" customHeight="1" x14ac:dyDescent="0.25"/>
    <row r="38" ht="18.75" hidden="1" customHeight="1" x14ac:dyDescent="0.25"/>
    <row r="39" ht="18.75" hidden="1" customHeight="1" x14ac:dyDescent="0.25"/>
    <row r="40" ht="18.75" hidden="1" customHeight="1" x14ac:dyDescent="0.25"/>
    <row r="41" ht="18.75" hidden="1" customHeight="1" x14ac:dyDescent="0.25"/>
    <row r="42" ht="18.75" hidden="1" customHeight="1" x14ac:dyDescent="0.25"/>
    <row r="43" ht="18.75" hidden="1" customHeight="1" x14ac:dyDescent="0.25"/>
    <row r="44" ht="18.75" hidden="1" customHeight="1" x14ac:dyDescent="0.25"/>
    <row r="45" ht="18.75" hidden="1" customHeight="1" x14ac:dyDescent="0.25"/>
    <row r="46" ht="18.75" hidden="1" customHeight="1" x14ac:dyDescent="0.25"/>
  </sheetData>
  <mergeCells count="6">
    <mergeCell ref="B27:B31"/>
    <mergeCell ref="C2:H2"/>
    <mergeCell ref="B4:B8"/>
    <mergeCell ref="B9:B12"/>
    <mergeCell ref="B13:B21"/>
    <mergeCell ref="B22:B26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F0A-BBB0-4D67-A94F-54D59C5C496D}">
  <sheetPr codeName="Blad6"/>
  <dimension ref="A1:IA987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149" customWidth="1"/>
    <col min="2" max="2" width="10" style="149" customWidth="1"/>
    <col min="3" max="3" width="7.88671875" style="149" customWidth="1"/>
    <col min="4" max="4" width="10" style="149" customWidth="1"/>
    <col min="5" max="5" width="26.44140625" style="149" customWidth="1"/>
    <col min="6" max="6" width="26.44140625" style="151" customWidth="1"/>
    <col min="7" max="7" width="12.88671875" style="149" customWidth="1"/>
    <col min="8" max="8" width="1.44140625" style="149" customWidth="1"/>
    <col min="9" max="235" width="0" style="149" hidden="1" customWidth="1"/>
    <col min="236" max="16384" width="17.33203125" style="149" hidden="1"/>
  </cols>
  <sheetData>
    <row r="1" spans="2:7" ht="13.5" customHeight="1" x14ac:dyDescent="0.25">
      <c r="B1" s="203" t="s">
        <v>864</v>
      </c>
      <c r="C1" s="205" t="s">
        <v>993</v>
      </c>
      <c r="D1" s="205" t="s">
        <v>863</v>
      </c>
      <c r="E1" s="203" t="s">
        <v>994</v>
      </c>
      <c r="F1" s="207" t="s">
        <v>862</v>
      </c>
      <c r="G1" s="203" t="s">
        <v>904</v>
      </c>
    </row>
    <row r="2" spans="2:7" s="150" customFormat="1" ht="13.5" customHeight="1" x14ac:dyDescent="0.25">
      <c r="B2" s="204"/>
      <c r="C2" s="206"/>
      <c r="D2" s="206"/>
      <c r="E2" s="204"/>
      <c r="F2" s="208"/>
      <c r="G2" s="204"/>
    </row>
    <row r="3" spans="2:7" ht="14.25" customHeight="1" x14ac:dyDescent="0.25">
      <c r="B3" s="149">
        <v>4432</v>
      </c>
      <c r="C3" s="149" t="s">
        <v>995</v>
      </c>
      <c r="D3" s="149" t="s">
        <v>583</v>
      </c>
      <c r="E3" s="149" t="s">
        <v>1073</v>
      </c>
      <c r="F3" s="151" t="s">
        <v>128</v>
      </c>
    </row>
    <row r="4" spans="2:7" ht="14.25" customHeight="1" x14ac:dyDescent="0.25">
      <c r="B4" s="149">
        <v>6705</v>
      </c>
      <c r="C4" s="149" t="s">
        <v>995</v>
      </c>
      <c r="D4" s="149" t="s">
        <v>583</v>
      </c>
      <c r="E4" s="149" t="s">
        <v>1073</v>
      </c>
      <c r="F4" s="151" t="s">
        <v>132</v>
      </c>
    </row>
    <row r="5" spans="2:7" ht="14.25" customHeight="1" x14ac:dyDescent="0.25">
      <c r="B5" s="149">
        <v>6752</v>
      </c>
      <c r="C5" s="149" t="s">
        <v>995</v>
      </c>
      <c r="D5" s="149" t="s">
        <v>583</v>
      </c>
      <c r="E5" s="149" t="s">
        <v>1073</v>
      </c>
      <c r="F5" s="151" t="s">
        <v>1190</v>
      </c>
      <c r="G5" s="149" t="s">
        <v>905</v>
      </c>
    </row>
    <row r="6" spans="2:7" ht="14.25" customHeight="1" x14ac:dyDescent="0.25">
      <c r="B6" s="149">
        <v>8349</v>
      </c>
      <c r="C6" s="149" t="s">
        <v>995</v>
      </c>
      <c r="D6" s="149" t="s">
        <v>583</v>
      </c>
      <c r="E6" s="149" t="s">
        <v>1073</v>
      </c>
      <c r="F6" s="151" t="s">
        <v>123</v>
      </c>
    </row>
    <row r="7" spans="2:7" ht="14.25" customHeight="1" x14ac:dyDescent="0.25">
      <c r="B7" s="149">
        <v>9826</v>
      </c>
      <c r="C7" s="149" t="s">
        <v>995</v>
      </c>
      <c r="D7" s="149" t="s">
        <v>583</v>
      </c>
      <c r="E7" s="149" t="s">
        <v>1073</v>
      </c>
      <c r="F7" s="151" t="s">
        <v>815</v>
      </c>
    </row>
    <row r="8" spans="2:7" ht="14.25" customHeight="1" x14ac:dyDescent="0.25">
      <c r="B8" s="149">
        <v>9800</v>
      </c>
      <c r="C8" s="149" t="s">
        <v>995</v>
      </c>
      <c r="D8" s="149" t="s">
        <v>583</v>
      </c>
      <c r="E8" s="149" t="s">
        <v>1073</v>
      </c>
      <c r="F8" s="151" t="s">
        <v>807</v>
      </c>
    </row>
    <row r="9" spans="2:7" ht="14.25" customHeight="1" x14ac:dyDescent="0.25">
      <c r="B9" s="149">
        <v>7302</v>
      </c>
      <c r="C9" s="149" t="s">
        <v>995</v>
      </c>
      <c r="D9" s="149" t="s">
        <v>583</v>
      </c>
      <c r="E9" s="149" t="s">
        <v>1073</v>
      </c>
      <c r="F9" s="151" t="s">
        <v>806</v>
      </c>
    </row>
    <row r="10" spans="2:7" ht="14.25" customHeight="1" x14ac:dyDescent="0.25">
      <c r="B10" s="149">
        <v>7638</v>
      </c>
      <c r="C10" s="149" t="s">
        <v>995</v>
      </c>
      <c r="D10" s="149" t="s">
        <v>583</v>
      </c>
      <c r="E10" s="149" t="s">
        <v>1073</v>
      </c>
      <c r="F10" s="151" t="s">
        <v>1060</v>
      </c>
    </row>
    <row r="11" spans="2:7" ht="14.25" customHeight="1" x14ac:dyDescent="0.25">
      <c r="B11" s="149">
        <v>9261</v>
      </c>
      <c r="C11" s="149" t="s">
        <v>995</v>
      </c>
      <c r="D11" s="149" t="s">
        <v>583</v>
      </c>
      <c r="E11" s="149" t="s">
        <v>1073</v>
      </c>
      <c r="F11" s="151" t="s">
        <v>488</v>
      </c>
    </row>
    <row r="12" spans="2:7" ht="14.25" customHeight="1" x14ac:dyDescent="0.25">
      <c r="B12" s="149">
        <v>8888</v>
      </c>
      <c r="C12" s="149" t="s">
        <v>995</v>
      </c>
      <c r="D12" s="149" t="s">
        <v>583</v>
      </c>
      <c r="E12" s="149" t="s">
        <v>1073</v>
      </c>
      <c r="F12" s="151" t="s">
        <v>319</v>
      </c>
    </row>
    <row r="13" spans="2:7" ht="14.25" customHeight="1" x14ac:dyDescent="0.25">
      <c r="B13" s="149">
        <v>8671</v>
      </c>
      <c r="C13" s="149" t="s">
        <v>995</v>
      </c>
      <c r="D13" s="149" t="s">
        <v>583</v>
      </c>
      <c r="E13" s="149" t="s">
        <v>1073</v>
      </c>
      <c r="F13" s="151" t="s">
        <v>1074</v>
      </c>
    </row>
    <row r="14" spans="2:7" ht="14.25" customHeight="1" x14ac:dyDescent="0.25">
      <c r="B14" s="149">
        <v>8672</v>
      </c>
      <c r="C14" s="149" t="s">
        <v>995</v>
      </c>
      <c r="D14" s="149" t="s">
        <v>583</v>
      </c>
      <c r="E14" s="149" t="s">
        <v>1073</v>
      </c>
      <c r="F14" s="151" t="s">
        <v>1075</v>
      </c>
    </row>
    <row r="15" spans="2:7" ht="14.25" customHeight="1" x14ac:dyDescent="0.25">
      <c r="B15" s="149">
        <v>7083</v>
      </c>
      <c r="C15" s="149" t="s">
        <v>995</v>
      </c>
      <c r="D15" s="149" t="s">
        <v>583</v>
      </c>
      <c r="E15" s="149" t="s">
        <v>1073</v>
      </c>
      <c r="F15" s="151" t="s">
        <v>1076</v>
      </c>
    </row>
    <row r="16" spans="2:7" ht="14.25" customHeight="1" x14ac:dyDescent="0.25">
      <c r="B16" s="149">
        <v>1036</v>
      </c>
      <c r="C16" s="149" t="s">
        <v>995</v>
      </c>
      <c r="D16" s="149" t="s">
        <v>583</v>
      </c>
      <c r="E16" s="149" t="s">
        <v>1073</v>
      </c>
      <c r="F16" s="151" t="s">
        <v>381</v>
      </c>
    </row>
    <row r="17" spans="2:6" ht="14.25" customHeight="1" x14ac:dyDescent="0.25">
      <c r="B17" s="149">
        <v>6927</v>
      </c>
      <c r="C17" s="149" t="s">
        <v>995</v>
      </c>
      <c r="D17" s="149" t="s">
        <v>583</v>
      </c>
      <c r="E17" s="149" t="s">
        <v>1073</v>
      </c>
      <c r="F17" s="151" t="s">
        <v>133</v>
      </c>
    </row>
    <row r="18" spans="2:6" ht="14.25" customHeight="1" x14ac:dyDescent="0.25">
      <c r="B18" s="149">
        <v>8758</v>
      </c>
      <c r="C18" s="149" t="s">
        <v>995</v>
      </c>
      <c r="D18" s="149" t="s">
        <v>583</v>
      </c>
      <c r="E18" s="149" t="s">
        <v>1073</v>
      </c>
      <c r="F18" s="151" t="s">
        <v>763</v>
      </c>
    </row>
    <row r="19" spans="2:6" ht="14.25" customHeight="1" x14ac:dyDescent="0.25">
      <c r="B19" s="149">
        <v>7303</v>
      </c>
      <c r="C19" s="149" t="s">
        <v>995</v>
      </c>
      <c r="D19" s="149" t="s">
        <v>583</v>
      </c>
      <c r="E19" s="149" t="s">
        <v>1073</v>
      </c>
      <c r="F19" s="151" t="s">
        <v>119</v>
      </c>
    </row>
    <row r="20" spans="2:6" ht="14.25" customHeight="1" x14ac:dyDescent="0.25">
      <c r="B20" s="149">
        <v>5587</v>
      </c>
      <c r="C20" s="149" t="s">
        <v>995</v>
      </c>
      <c r="D20" s="149" t="s">
        <v>583</v>
      </c>
      <c r="E20" s="149" t="s">
        <v>1073</v>
      </c>
      <c r="F20" s="151" t="s">
        <v>756</v>
      </c>
    </row>
    <row r="21" spans="2:6" ht="14.25" customHeight="1" x14ac:dyDescent="0.25">
      <c r="B21" s="149">
        <v>7610</v>
      </c>
      <c r="C21" s="149" t="s">
        <v>995</v>
      </c>
      <c r="D21" s="149" t="s">
        <v>583</v>
      </c>
      <c r="E21" s="149" t="s">
        <v>1073</v>
      </c>
      <c r="F21" s="151" t="s">
        <v>1043</v>
      </c>
    </row>
    <row r="22" spans="2:6" ht="14.25" customHeight="1" x14ac:dyDescent="0.25">
      <c r="B22" s="149">
        <v>4519</v>
      </c>
      <c r="C22" s="149" t="s">
        <v>995</v>
      </c>
      <c r="D22" s="149" t="s">
        <v>583</v>
      </c>
      <c r="E22" s="149" t="s">
        <v>1073</v>
      </c>
      <c r="F22" s="151" t="s">
        <v>168</v>
      </c>
    </row>
    <row r="23" spans="2:6" ht="14.25" customHeight="1" x14ac:dyDescent="0.25">
      <c r="B23" s="149">
        <v>7087</v>
      </c>
      <c r="C23" s="149" t="s">
        <v>995</v>
      </c>
      <c r="D23" s="149" t="s">
        <v>583</v>
      </c>
      <c r="E23" s="149" t="s">
        <v>1073</v>
      </c>
      <c r="F23" s="151" t="s">
        <v>1077</v>
      </c>
    </row>
    <row r="24" spans="2:6" ht="14.25" customHeight="1" x14ac:dyDescent="0.25">
      <c r="B24" s="149">
        <v>6333</v>
      </c>
      <c r="C24" s="149" t="s">
        <v>995</v>
      </c>
      <c r="D24" s="149" t="s">
        <v>583</v>
      </c>
      <c r="E24" s="149" t="s">
        <v>1073</v>
      </c>
      <c r="F24" s="151" t="s">
        <v>1078</v>
      </c>
    </row>
    <row r="25" spans="2:6" ht="14.25" customHeight="1" x14ac:dyDescent="0.25">
      <c r="B25" s="149">
        <v>6428</v>
      </c>
      <c r="C25" s="149" t="s">
        <v>995</v>
      </c>
      <c r="D25" s="149" t="s">
        <v>583</v>
      </c>
      <c r="E25" s="149" t="s">
        <v>1073</v>
      </c>
      <c r="F25" s="151" t="s">
        <v>116</v>
      </c>
    </row>
    <row r="26" spans="2:6" ht="14.25" customHeight="1" x14ac:dyDescent="0.25">
      <c r="B26" s="149">
        <v>7185</v>
      </c>
      <c r="C26" s="149" t="s">
        <v>995</v>
      </c>
      <c r="D26" s="149" t="s">
        <v>583</v>
      </c>
      <c r="E26" s="149" t="s">
        <v>1073</v>
      </c>
      <c r="F26" s="151" t="s">
        <v>1079</v>
      </c>
    </row>
    <row r="27" spans="2:6" ht="14.25" customHeight="1" x14ac:dyDescent="0.25">
      <c r="B27" s="149">
        <v>7125</v>
      </c>
      <c r="C27" s="149" t="s">
        <v>995</v>
      </c>
      <c r="D27" s="149" t="s">
        <v>583</v>
      </c>
      <c r="E27" s="149" t="s">
        <v>1073</v>
      </c>
      <c r="F27" s="151" t="s">
        <v>493</v>
      </c>
    </row>
    <row r="28" spans="2:6" ht="14.25" customHeight="1" x14ac:dyDescent="0.25">
      <c r="B28" s="149">
        <v>2314</v>
      </c>
      <c r="C28" s="149" t="s">
        <v>995</v>
      </c>
      <c r="D28" s="149" t="s">
        <v>583</v>
      </c>
      <c r="E28" s="149" t="s">
        <v>1073</v>
      </c>
      <c r="F28" s="151" t="s">
        <v>125</v>
      </c>
    </row>
    <row r="29" spans="2:6" ht="14.25" customHeight="1" x14ac:dyDescent="0.25">
      <c r="B29" s="149">
        <v>4496</v>
      </c>
      <c r="C29" s="149" t="s">
        <v>995</v>
      </c>
      <c r="D29" s="149" t="s">
        <v>583</v>
      </c>
      <c r="E29" s="149" t="s">
        <v>1073</v>
      </c>
      <c r="F29" s="151" t="s">
        <v>129</v>
      </c>
    </row>
    <row r="30" spans="2:6" ht="14.25" customHeight="1" x14ac:dyDescent="0.25">
      <c r="B30" s="149">
        <v>4528</v>
      </c>
      <c r="C30" s="149" t="s">
        <v>995</v>
      </c>
      <c r="D30" s="149" t="s">
        <v>583</v>
      </c>
      <c r="E30" s="149" t="s">
        <v>1073</v>
      </c>
      <c r="F30" s="151" t="s">
        <v>99</v>
      </c>
    </row>
    <row r="31" spans="2:6" ht="14.25" customHeight="1" x14ac:dyDescent="0.25">
      <c r="B31" s="149">
        <v>4416</v>
      </c>
      <c r="C31" s="149" t="s">
        <v>995</v>
      </c>
      <c r="D31" s="149" t="s">
        <v>583</v>
      </c>
      <c r="E31" s="149" t="s">
        <v>1073</v>
      </c>
      <c r="F31" s="151" t="s">
        <v>627</v>
      </c>
    </row>
    <row r="32" spans="2:6" ht="14.25" customHeight="1" x14ac:dyDescent="0.25">
      <c r="B32" s="149">
        <v>9975</v>
      </c>
      <c r="C32" s="149" t="s">
        <v>995</v>
      </c>
      <c r="D32" s="149" t="s">
        <v>583</v>
      </c>
      <c r="E32" s="149" t="s">
        <v>1073</v>
      </c>
      <c r="F32" s="151" t="s">
        <v>582</v>
      </c>
    </row>
    <row r="33" spans="2:7" ht="14.25" customHeight="1" x14ac:dyDescent="0.25">
      <c r="B33" s="149">
        <v>1915</v>
      </c>
      <c r="C33" s="149" t="s">
        <v>996</v>
      </c>
      <c r="D33" s="149" t="s">
        <v>616</v>
      </c>
      <c r="E33" s="149" t="s">
        <v>1080</v>
      </c>
      <c r="F33" s="151" t="s">
        <v>1061</v>
      </c>
    </row>
    <row r="34" spans="2:7" ht="14.25" customHeight="1" x14ac:dyDescent="0.25">
      <c r="B34" s="149">
        <v>9822</v>
      </c>
      <c r="C34" s="149" t="s">
        <v>996</v>
      </c>
      <c r="D34" s="149" t="s">
        <v>616</v>
      </c>
      <c r="E34" s="149" t="s">
        <v>1080</v>
      </c>
      <c r="F34" s="151" t="s">
        <v>828</v>
      </c>
    </row>
    <row r="35" spans="2:7" ht="14.25" customHeight="1" x14ac:dyDescent="0.25">
      <c r="B35" s="149">
        <v>9962</v>
      </c>
      <c r="C35" s="149" t="s">
        <v>996</v>
      </c>
      <c r="D35" s="149" t="s">
        <v>616</v>
      </c>
      <c r="E35" s="149" t="s">
        <v>1080</v>
      </c>
      <c r="F35" s="151" t="s">
        <v>810</v>
      </c>
    </row>
    <row r="36" spans="2:7" ht="14.25" customHeight="1" x14ac:dyDescent="0.25">
      <c r="B36" s="149">
        <v>7046</v>
      </c>
      <c r="C36" s="149" t="s">
        <v>996</v>
      </c>
      <c r="D36" s="149" t="s">
        <v>616</v>
      </c>
      <c r="E36" s="149" t="s">
        <v>1080</v>
      </c>
      <c r="F36" s="151" t="s">
        <v>393</v>
      </c>
    </row>
    <row r="37" spans="2:7" ht="14.25" customHeight="1" x14ac:dyDescent="0.25">
      <c r="B37" s="149">
        <v>9071</v>
      </c>
      <c r="C37" s="149" t="s">
        <v>996</v>
      </c>
      <c r="D37" s="149" t="s">
        <v>616</v>
      </c>
      <c r="E37" s="149" t="s">
        <v>1080</v>
      </c>
      <c r="F37" s="151" t="s">
        <v>544</v>
      </c>
    </row>
    <row r="38" spans="2:7" ht="14.25" customHeight="1" x14ac:dyDescent="0.25">
      <c r="B38" s="149">
        <v>4180</v>
      </c>
      <c r="D38" s="149" t="s">
        <v>687</v>
      </c>
      <c r="E38" s="149" t="s">
        <v>1081</v>
      </c>
      <c r="F38" s="151" t="s">
        <v>453</v>
      </c>
    </row>
    <row r="39" spans="2:7" ht="14.25" customHeight="1" x14ac:dyDescent="0.25">
      <c r="B39" s="149">
        <v>9413</v>
      </c>
      <c r="D39" s="149" t="s">
        <v>687</v>
      </c>
      <c r="E39" s="149" t="s">
        <v>1081</v>
      </c>
      <c r="F39" s="151" t="s">
        <v>819</v>
      </c>
    </row>
    <row r="40" spans="2:7" ht="14.25" customHeight="1" x14ac:dyDescent="0.25">
      <c r="B40" s="149">
        <v>5682</v>
      </c>
      <c r="D40" s="149" t="s">
        <v>687</v>
      </c>
      <c r="E40" s="149" t="s">
        <v>1081</v>
      </c>
      <c r="F40" s="151" t="s">
        <v>353</v>
      </c>
    </row>
    <row r="41" spans="2:7" ht="14.25" customHeight="1" x14ac:dyDescent="0.25">
      <c r="B41" s="149">
        <v>4188</v>
      </c>
      <c r="D41" s="149" t="s">
        <v>687</v>
      </c>
      <c r="E41" s="149" t="s">
        <v>1081</v>
      </c>
      <c r="F41" s="151" t="s">
        <v>686</v>
      </c>
    </row>
    <row r="42" spans="2:7" ht="14.25" customHeight="1" x14ac:dyDescent="0.25">
      <c r="B42" s="149">
        <v>7102</v>
      </c>
      <c r="C42" s="149" t="s">
        <v>1082</v>
      </c>
      <c r="D42" s="149" t="s">
        <v>1083</v>
      </c>
      <c r="E42" s="149" t="s">
        <v>1084</v>
      </c>
      <c r="F42" s="151" t="s">
        <v>1085</v>
      </c>
      <c r="G42" s="149" t="s">
        <v>905</v>
      </c>
    </row>
    <row r="43" spans="2:7" ht="14.25" customHeight="1" x14ac:dyDescent="0.25">
      <c r="B43" s="149">
        <v>4341</v>
      </c>
      <c r="C43" s="149" t="s">
        <v>1082</v>
      </c>
      <c r="D43" s="149" t="s">
        <v>1083</v>
      </c>
      <c r="E43" s="149" t="s">
        <v>1084</v>
      </c>
      <c r="F43" s="151" t="s">
        <v>126</v>
      </c>
    </row>
    <row r="44" spans="2:7" ht="14.25" customHeight="1" x14ac:dyDescent="0.25">
      <c r="B44" s="149">
        <v>2211</v>
      </c>
      <c r="C44" s="149" t="s">
        <v>1082</v>
      </c>
      <c r="D44" s="149" t="s">
        <v>1083</v>
      </c>
      <c r="E44" s="149" t="s">
        <v>1084</v>
      </c>
      <c r="F44" s="151" t="s">
        <v>780</v>
      </c>
    </row>
    <row r="45" spans="2:7" ht="14.25" customHeight="1" x14ac:dyDescent="0.25">
      <c r="B45" s="149">
        <v>6767</v>
      </c>
      <c r="C45" s="149" t="s">
        <v>1082</v>
      </c>
      <c r="D45" s="149" t="s">
        <v>1083</v>
      </c>
      <c r="E45" s="149" t="s">
        <v>1084</v>
      </c>
      <c r="F45" s="151" t="s">
        <v>1191</v>
      </c>
      <c r="G45" s="149" t="s">
        <v>905</v>
      </c>
    </row>
    <row r="46" spans="2:7" ht="14.25" customHeight="1" x14ac:dyDescent="0.25">
      <c r="B46" s="149">
        <v>6769</v>
      </c>
      <c r="C46" s="149" t="s">
        <v>1082</v>
      </c>
      <c r="D46" s="149" t="s">
        <v>1083</v>
      </c>
      <c r="E46" s="149" t="s">
        <v>1084</v>
      </c>
      <c r="F46" s="151" t="s">
        <v>1192</v>
      </c>
      <c r="G46" s="149" t="s">
        <v>905</v>
      </c>
    </row>
    <row r="47" spans="2:7" ht="14.25" customHeight="1" x14ac:dyDescent="0.25">
      <c r="B47" s="149">
        <v>2218</v>
      </c>
      <c r="C47" s="149" t="s">
        <v>1082</v>
      </c>
      <c r="D47" s="149" t="s">
        <v>1083</v>
      </c>
      <c r="E47" s="149" t="s">
        <v>1084</v>
      </c>
      <c r="F47" s="151" t="s">
        <v>1086</v>
      </c>
    </row>
    <row r="48" spans="2:7" ht="14.25" customHeight="1" x14ac:dyDescent="0.25">
      <c r="B48" s="149">
        <v>7090</v>
      </c>
      <c r="C48" s="149" t="s">
        <v>1082</v>
      </c>
      <c r="D48" s="149" t="s">
        <v>1083</v>
      </c>
      <c r="E48" s="149" t="s">
        <v>1084</v>
      </c>
      <c r="F48" s="151" t="s">
        <v>1087</v>
      </c>
    </row>
    <row r="49" spans="2:7" ht="14.25" customHeight="1" x14ac:dyDescent="0.25">
      <c r="B49" s="149">
        <v>5949</v>
      </c>
      <c r="C49" s="149" t="s">
        <v>1082</v>
      </c>
      <c r="D49" s="149" t="s">
        <v>1083</v>
      </c>
      <c r="E49" s="149" t="s">
        <v>1084</v>
      </c>
      <c r="F49" s="151" t="s">
        <v>1088</v>
      </c>
    </row>
    <row r="50" spans="2:7" ht="14.25" customHeight="1" x14ac:dyDescent="0.25">
      <c r="B50" s="149">
        <v>4363</v>
      </c>
      <c r="C50" s="149" t="s">
        <v>1082</v>
      </c>
      <c r="D50" s="149" t="s">
        <v>1083</v>
      </c>
      <c r="E50" s="149" t="s">
        <v>1084</v>
      </c>
      <c r="F50" s="151" t="s">
        <v>85</v>
      </c>
    </row>
    <row r="51" spans="2:7" ht="14.25" customHeight="1" x14ac:dyDescent="0.25">
      <c r="B51" s="149">
        <v>6088</v>
      </c>
      <c r="C51" s="149" t="s">
        <v>1082</v>
      </c>
      <c r="D51" s="149" t="s">
        <v>1083</v>
      </c>
      <c r="E51" s="149" t="s">
        <v>1084</v>
      </c>
      <c r="F51" s="151" t="s">
        <v>385</v>
      </c>
    </row>
    <row r="52" spans="2:7" ht="14.25" customHeight="1" x14ac:dyDescent="0.25">
      <c r="B52" s="149">
        <v>6777</v>
      </c>
      <c r="C52" s="149" t="s">
        <v>1082</v>
      </c>
      <c r="D52" s="149" t="s">
        <v>1083</v>
      </c>
      <c r="E52" s="149" t="s">
        <v>1084</v>
      </c>
      <c r="F52" s="151" t="s">
        <v>1193</v>
      </c>
      <c r="G52" s="149" t="s">
        <v>905</v>
      </c>
    </row>
    <row r="53" spans="2:7" ht="14.25" customHeight="1" x14ac:dyDescent="0.25">
      <c r="B53" s="149">
        <v>1414</v>
      </c>
      <c r="C53" s="149" t="s">
        <v>1082</v>
      </c>
      <c r="D53" s="149" t="s">
        <v>1083</v>
      </c>
      <c r="E53" s="149" t="s">
        <v>1084</v>
      </c>
      <c r="F53" s="151" t="s">
        <v>644</v>
      </c>
    </row>
    <row r="54" spans="2:7" ht="14.25" customHeight="1" x14ac:dyDescent="0.25">
      <c r="B54" s="149">
        <v>6778</v>
      </c>
      <c r="C54" s="149" t="s">
        <v>1082</v>
      </c>
      <c r="D54" s="149" t="s">
        <v>1083</v>
      </c>
      <c r="E54" s="149" t="s">
        <v>1084</v>
      </c>
      <c r="F54" s="151" t="s">
        <v>1194</v>
      </c>
      <c r="G54" s="149" t="s">
        <v>905</v>
      </c>
    </row>
    <row r="55" spans="2:7" ht="14.25" customHeight="1" x14ac:dyDescent="0.25">
      <c r="B55" s="149">
        <v>4301</v>
      </c>
      <c r="C55" s="149" t="s">
        <v>1082</v>
      </c>
      <c r="D55" s="149" t="s">
        <v>1083</v>
      </c>
      <c r="E55" s="149" t="s">
        <v>1084</v>
      </c>
      <c r="F55" s="151" t="s">
        <v>88</v>
      </c>
    </row>
    <row r="56" spans="2:7" ht="14.25" customHeight="1" x14ac:dyDescent="0.25">
      <c r="B56" s="149">
        <v>5198</v>
      </c>
      <c r="C56" s="149" t="s">
        <v>1082</v>
      </c>
      <c r="D56" s="149" t="s">
        <v>1083</v>
      </c>
      <c r="E56" s="149" t="s">
        <v>1084</v>
      </c>
      <c r="F56" s="151" t="s">
        <v>474</v>
      </c>
    </row>
    <row r="57" spans="2:7" ht="14.25" customHeight="1" x14ac:dyDescent="0.25">
      <c r="B57" s="149">
        <v>4320</v>
      </c>
      <c r="C57" s="149" t="s">
        <v>1082</v>
      </c>
      <c r="D57" s="149" t="s">
        <v>1083</v>
      </c>
      <c r="E57" s="149" t="s">
        <v>1084</v>
      </c>
      <c r="F57" s="151" t="s">
        <v>634</v>
      </c>
    </row>
    <row r="58" spans="2:7" ht="14.25" customHeight="1" x14ac:dyDescent="0.25">
      <c r="B58" s="149">
        <v>7091</v>
      </c>
      <c r="C58" s="149" t="s">
        <v>1082</v>
      </c>
      <c r="D58" s="149" t="s">
        <v>1083</v>
      </c>
      <c r="E58" s="149" t="s">
        <v>1084</v>
      </c>
      <c r="F58" s="151" t="s">
        <v>1089</v>
      </c>
    </row>
    <row r="59" spans="2:7" ht="14.25" customHeight="1" x14ac:dyDescent="0.25">
      <c r="B59" s="152">
        <v>6454</v>
      </c>
      <c r="C59" s="149" t="s">
        <v>1082</v>
      </c>
      <c r="D59" s="149" t="s">
        <v>1083</v>
      </c>
      <c r="E59" s="149" t="s">
        <v>1084</v>
      </c>
      <c r="F59" s="151" t="s">
        <v>601</v>
      </c>
    </row>
    <row r="60" spans="2:7" ht="14.25" customHeight="1" x14ac:dyDescent="0.25">
      <c r="B60" s="149">
        <v>7096</v>
      </c>
      <c r="C60" s="149" t="s">
        <v>1082</v>
      </c>
      <c r="D60" s="149" t="s">
        <v>1083</v>
      </c>
      <c r="E60" s="149" t="s">
        <v>1084</v>
      </c>
      <c r="F60" s="151" t="s">
        <v>1090</v>
      </c>
    </row>
    <row r="61" spans="2:7" ht="14.25" customHeight="1" x14ac:dyDescent="0.25">
      <c r="B61" s="149">
        <v>4352</v>
      </c>
      <c r="C61" s="149" t="s">
        <v>1082</v>
      </c>
      <c r="D61" s="149" t="s">
        <v>1083</v>
      </c>
      <c r="E61" s="149" t="s">
        <v>1084</v>
      </c>
      <c r="F61" s="151" t="s">
        <v>127</v>
      </c>
    </row>
    <row r="62" spans="2:7" ht="14.25" customHeight="1" x14ac:dyDescent="0.25">
      <c r="B62" s="149">
        <v>7812</v>
      </c>
      <c r="C62" s="149" t="s">
        <v>1008</v>
      </c>
      <c r="D62" s="149" t="s">
        <v>245</v>
      </c>
      <c r="E62" s="149" t="s">
        <v>1091</v>
      </c>
      <c r="F62" s="151" t="s">
        <v>268</v>
      </c>
    </row>
    <row r="63" spans="2:7" ht="14.25" customHeight="1" x14ac:dyDescent="0.25">
      <c r="B63" s="149">
        <v>7935</v>
      </c>
      <c r="C63" s="149" t="s">
        <v>1008</v>
      </c>
      <c r="D63" s="149" t="s">
        <v>245</v>
      </c>
      <c r="E63" s="149" t="s">
        <v>1091</v>
      </c>
      <c r="F63" s="151" t="s">
        <v>833</v>
      </c>
    </row>
    <row r="64" spans="2:7" ht="14.25" customHeight="1" x14ac:dyDescent="0.25">
      <c r="B64" s="149">
        <v>4894</v>
      </c>
      <c r="C64" s="149" t="s">
        <v>1008</v>
      </c>
      <c r="D64" s="149" t="s">
        <v>245</v>
      </c>
      <c r="E64" s="149" t="s">
        <v>1091</v>
      </c>
      <c r="F64" s="151" t="s">
        <v>248</v>
      </c>
    </row>
    <row r="65" spans="2:6" ht="14.25" customHeight="1" x14ac:dyDescent="0.25">
      <c r="B65" s="149">
        <v>8650</v>
      </c>
      <c r="C65" s="149" t="s">
        <v>1008</v>
      </c>
      <c r="D65" s="149" t="s">
        <v>245</v>
      </c>
      <c r="E65" s="149" t="s">
        <v>1091</v>
      </c>
      <c r="F65" s="151" t="s">
        <v>812</v>
      </c>
    </row>
    <row r="66" spans="2:6" ht="14.25" customHeight="1" x14ac:dyDescent="0.25">
      <c r="B66" s="149">
        <v>8411</v>
      </c>
      <c r="C66" s="149" t="s">
        <v>1008</v>
      </c>
      <c r="D66" s="149" t="s">
        <v>245</v>
      </c>
      <c r="E66" s="149" t="s">
        <v>1091</v>
      </c>
      <c r="F66" s="151" t="s">
        <v>1044</v>
      </c>
    </row>
    <row r="67" spans="2:6" ht="14.25" customHeight="1" x14ac:dyDescent="0.25">
      <c r="B67" s="149">
        <v>6488</v>
      </c>
      <c r="C67" s="149" t="s">
        <v>1008</v>
      </c>
      <c r="D67" s="149" t="s">
        <v>245</v>
      </c>
      <c r="E67" s="149" t="s">
        <v>1091</v>
      </c>
      <c r="F67" s="151" t="s">
        <v>249</v>
      </c>
    </row>
    <row r="68" spans="2:6" ht="14.25" customHeight="1" x14ac:dyDescent="0.25">
      <c r="B68" s="149">
        <v>8385</v>
      </c>
      <c r="C68" s="149" t="s">
        <v>1008</v>
      </c>
      <c r="D68" s="149" t="s">
        <v>245</v>
      </c>
      <c r="E68" s="149" t="s">
        <v>1091</v>
      </c>
      <c r="F68" s="151" t="s">
        <v>754</v>
      </c>
    </row>
    <row r="69" spans="2:6" ht="14.25" customHeight="1" x14ac:dyDescent="0.25">
      <c r="B69" s="149">
        <v>8900</v>
      </c>
      <c r="C69" s="149" t="s">
        <v>1008</v>
      </c>
      <c r="D69" s="149" t="s">
        <v>245</v>
      </c>
      <c r="E69" s="149" t="s">
        <v>1091</v>
      </c>
      <c r="F69" s="151" t="s">
        <v>339</v>
      </c>
    </row>
    <row r="70" spans="2:6" ht="14.25" customHeight="1" x14ac:dyDescent="0.25">
      <c r="B70" s="149">
        <v>9441</v>
      </c>
      <c r="C70" s="149" t="s">
        <v>1008</v>
      </c>
      <c r="D70" s="149" t="s">
        <v>245</v>
      </c>
      <c r="E70" s="149" t="s">
        <v>1091</v>
      </c>
      <c r="F70" s="151" t="s">
        <v>431</v>
      </c>
    </row>
    <row r="71" spans="2:6" ht="14.25" customHeight="1" x14ac:dyDescent="0.25">
      <c r="B71" s="149">
        <v>7918</v>
      </c>
      <c r="C71" s="149" t="s">
        <v>1008</v>
      </c>
      <c r="D71" s="149" t="s">
        <v>245</v>
      </c>
      <c r="E71" s="149" t="s">
        <v>1091</v>
      </c>
      <c r="F71" s="151" t="s">
        <v>685</v>
      </c>
    </row>
    <row r="72" spans="2:6" ht="14.25" customHeight="1" x14ac:dyDescent="0.25">
      <c r="B72" s="149">
        <v>4854</v>
      </c>
      <c r="C72" s="149" t="s">
        <v>1008</v>
      </c>
      <c r="D72" s="149" t="s">
        <v>245</v>
      </c>
      <c r="E72" s="149" t="s">
        <v>1091</v>
      </c>
      <c r="F72" s="151" t="s">
        <v>247</v>
      </c>
    </row>
    <row r="73" spans="2:6" ht="14.25" customHeight="1" x14ac:dyDescent="0.25">
      <c r="B73" s="149">
        <v>7562</v>
      </c>
      <c r="C73" s="149" t="s">
        <v>1008</v>
      </c>
      <c r="D73" s="149" t="s">
        <v>245</v>
      </c>
      <c r="E73" s="149" t="s">
        <v>1091</v>
      </c>
      <c r="F73" s="151" t="s">
        <v>341</v>
      </c>
    </row>
    <row r="74" spans="2:6" ht="14.25" customHeight="1" x14ac:dyDescent="0.25">
      <c r="B74" s="149">
        <v>7670</v>
      </c>
      <c r="C74" s="149" t="s">
        <v>1008</v>
      </c>
      <c r="D74" s="149" t="s">
        <v>245</v>
      </c>
      <c r="E74" s="149" t="s">
        <v>1091</v>
      </c>
      <c r="F74" s="151" t="s">
        <v>1045</v>
      </c>
    </row>
    <row r="75" spans="2:6" ht="14.25" customHeight="1" x14ac:dyDescent="0.25">
      <c r="B75" s="149">
        <v>9348</v>
      </c>
      <c r="C75" s="149" t="s">
        <v>1008</v>
      </c>
      <c r="D75" s="149" t="s">
        <v>245</v>
      </c>
      <c r="E75" s="149" t="s">
        <v>1091</v>
      </c>
      <c r="F75" s="151" t="s">
        <v>577</v>
      </c>
    </row>
    <row r="76" spans="2:6" ht="14.25" customHeight="1" x14ac:dyDescent="0.25">
      <c r="B76" s="149">
        <v>6851</v>
      </c>
      <c r="C76" s="149" t="s">
        <v>999</v>
      </c>
      <c r="D76" s="149" t="s">
        <v>585</v>
      </c>
      <c r="E76" s="149" t="s">
        <v>1092</v>
      </c>
      <c r="F76" s="151" t="s">
        <v>860</v>
      </c>
    </row>
    <row r="77" spans="2:6" ht="14.25" customHeight="1" x14ac:dyDescent="0.25">
      <c r="B77" s="149">
        <v>1063</v>
      </c>
      <c r="C77" s="149" t="s">
        <v>999</v>
      </c>
      <c r="D77" s="149" t="s">
        <v>585</v>
      </c>
      <c r="E77" s="149" t="s">
        <v>1092</v>
      </c>
      <c r="F77" s="151" t="s">
        <v>436</v>
      </c>
    </row>
    <row r="78" spans="2:6" ht="14.25" customHeight="1" x14ac:dyDescent="0.25">
      <c r="B78" s="149">
        <v>9277</v>
      </c>
      <c r="C78" s="149" t="s">
        <v>999</v>
      </c>
      <c r="D78" s="149" t="s">
        <v>585</v>
      </c>
      <c r="E78" s="149" t="s">
        <v>1092</v>
      </c>
      <c r="F78" s="151" t="s">
        <v>568</v>
      </c>
    </row>
    <row r="79" spans="2:6" ht="14.25" customHeight="1" x14ac:dyDescent="0.25">
      <c r="B79" s="149">
        <v>5486</v>
      </c>
      <c r="C79" s="149" t="s">
        <v>999</v>
      </c>
      <c r="D79" s="149" t="s">
        <v>585</v>
      </c>
      <c r="E79" s="149" t="s">
        <v>1092</v>
      </c>
      <c r="F79" s="151" t="s">
        <v>548</v>
      </c>
    </row>
    <row r="80" spans="2:6" ht="14.25" customHeight="1" x14ac:dyDescent="0.25">
      <c r="B80" s="149">
        <v>9515</v>
      </c>
      <c r="C80" s="149" t="s">
        <v>999</v>
      </c>
      <c r="D80" s="149" t="s">
        <v>585</v>
      </c>
      <c r="E80" s="149" t="s">
        <v>1092</v>
      </c>
      <c r="F80" s="151" t="s">
        <v>468</v>
      </c>
    </row>
    <row r="81" spans="2:7" ht="14.25" customHeight="1" x14ac:dyDescent="0.25">
      <c r="B81" s="149">
        <v>7551</v>
      </c>
      <c r="C81" s="149" t="s">
        <v>999</v>
      </c>
      <c r="D81" s="149" t="s">
        <v>585</v>
      </c>
      <c r="E81" s="149" t="s">
        <v>1092</v>
      </c>
      <c r="F81" s="151" t="s">
        <v>549</v>
      </c>
    </row>
    <row r="82" spans="2:7" ht="14.25" customHeight="1" x14ac:dyDescent="0.25">
      <c r="B82" s="149">
        <v>9775</v>
      </c>
      <c r="C82" s="149" t="s">
        <v>999</v>
      </c>
      <c r="D82" s="149" t="s">
        <v>585</v>
      </c>
      <c r="E82" s="149" t="s">
        <v>1092</v>
      </c>
      <c r="F82" s="151" t="s">
        <v>829</v>
      </c>
    </row>
    <row r="83" spans="2:7" ht="14.25" customHeight="1" x14ac:dyDescent="0.25">
      <c r="B83" s="149">
        <v>8639</v>
      </c>
      <c r="C83" s="149" t="s">
        <v>999</v>
      </c>
      <c r="D83" s="149" t="s">
        <v>585</v>
      </c>
      <c r="E83" s="149" t="s">
        <v>1092</v>
      </c>
      <c r="F83" s="151" t="s">
        <v>814</v>
      </c>
    </row>
    <row r="84" spans="2:7" ht="14.25" customHeight="1" x14ac:dyDescent="0.25">
      <c r="B84" s="149">
        <v>9790</v>
      </c>
      <c r="C84" s="149" t="s">
        <v>999</v>
      </c>
      <c r="D84" s="149" t="s">
        <v>585</v>
      </c>
      <c r="E84" s="149" t="s">
        <v>1092</v>
      </c>
      <c r="F84" s="151" t="s">
        <v>797</v>
      </c>
    </row>
    <row r="85" spans="2:7" ht="14.25" customHeight="1" x14ac:dyDescent="0.25">
      <c r="B85" s="149">
        <v>8077</v>
      </c>
      <c r="C85" s="149" t="s">
        <v>999</v>
      </c>
      <c r="D85" s="149" t="s">
        <v>585</v>
      </c>
      <c r="E85" s="149" t="s">
        <v>1092</v>
      </c>
      <c r="F85" s="151" t="s">
        <v>555</v>
      </c>
    </row>
    <row r="86" spans="2:7" ht="14.25" customHeight="1" x14ac:dyDescent="0.25">
      <c r="B86" s="149">
        <v>4666</v>
      </c>
      <c r="C86" s="149" t="s">
        <v>999</v>
      </c>
      <c r="D86" s="149" t="s">
        <v>585</v>
      </c>
      <c r="E86" s="149" t="s">
        <v>1092</v>
      </c>
      <c r="F86" s="151" t="s">
        <v>552</v>
      </c>
    </row>
    <row r="87" spans="2:7" ht="14.25" customHeight="1" x14ac:dyDescent="0.25">
      <c r="B87" s="149">
        <v>1195</v>
      </c>
      <c r="C87" s="149" t="s">
        <v>999</v>
      </c>
      <c r="D87" s="149" t="s">
        <v>585</v>
      </c>
      <c r="E87" s="149" t="s">
        <v>1092</v>
      </c>
      <c r="F87" s="151" t="s">
        <v>553</v>
      </c>
    </row>
    <row r="88" spans="2:7" ht="14.25" customHeight="1" x14ac:dyDescent="0.25">
      <c r="B88" s="149">
        <v>2215</v>
      </c>
      <c r="C88" s="149" t="s">
        <v>999</v>
      </c>
      <c r="D88" s="149" t="s">
        <v>585</v>
      </c>
      <c r="E88" s="149" t="s">
        <v>1092</v>
      </c>
      <c r="F88" s="151" t="s">
        <v>556</v>
      </c>
    </row>
    <row r="89" spans="2:7" ht="14.25" customHeight="1" x14ac:dyDescent="0.25">
      <c r="B89" s="149">
        <v>9956</v>
      </c>
      <c r="C89" s="149" t="s">
        <v>999</v>
      </c>
      <c r="D89" s="149" t="s">
        <v>585</v>
      </c>
      <c r="E89" s="149" t="s">
        <v>1092</v>
      </c>
      <c r="F89" s="151" t="s">
        <v>734</v>
      </c>
    </row>
    <row r="90" spans="2:7" ht="14.25" customHeight="1" x14ac:dyDescent="0.25">
      <c r="B90" s="149" t="s">
        <v>733</v>
      </c>
      <c r="C90" s="149" t="s">
        <v>999</v>
      </c>
      <c r="D90" s="149" t="s">
        <v>585</v>
      </c>
      <c r="E90" s="149" t="s">
        <v>1092</v>
      </c>
      <c r="F90" s="151" t="s">
        <v>732</v>
      </c>
    </row>
    <row r="91" spans="2:7" ht="14.25" customHeight="1" x14ac:dyDescent="0.25">
      <c r="B91" s="149">
        <v>3751</v>
      </c>
      <c r="C91" s="149" t="s">
        <v>999</v>
      </c>
      <c r="D91" s="149" t="s">
        <v>585</v>
      </c>
      <c r="E91" s="149" t="s">
        <v>1092</v>
      </c>
      <c r="F91" s="151" t="s">
        <v>1195</v>
      </c>
    </row>
    <row r="92" spans="2:7" ht="14.25" customHeight="1" x14ac:dyDescent="0.25">
      <c r="B92" s="149">
        <v>5430</v>
      </c>
      <c r="C92" s="149" t="s">
        <v>999</v>
      </c>
      <c r="D92" s="149" t="s">
        <v>585</v>
      </c>
      <c r="E92" s="149" t="s">
        <v>1092</v>
      </c>
      <c r="F92" s="151" t="s">
        <v>559</v>
      </c>
    </row>
    <row r="93" spans="2:7" ht="14.25" customHeight="1" x14ac:dyDescent="0.25">
      <c r="B93" s="149">
        <v>7009</v>
      </c>
      <c r="C93" s="149" t="s">
        <v>999</v>
      </c>
      <c r="D93" s="149" t="s">
        <v>585</v>
      </c>
      <c r="E93" s="149" t="s">
        <v>1092</v>
      </c>
      <c r="F93" s="151" t="s">
        <v>1095</v>
      </c>
      <c r="G93" s="149" t="s">
        <v>905</v>
      </c>
    </row>
    <row r="94" spans="2:7" ht="14.25" customHeight="1" x14ac:dyDescent="0.25">
      <c r="B94" s="149">
        <v>1005</v>
      </c>
      <c r="C94" s="149" t="s">
        <v>999</v>
      </c>
      <c r="D94" s="149" t="s">
        <v>585</v>
      </c>
      <c r="E94" s="149" t="s">
        <v>1092</v>
      </c>
      <c r="F94" s="151" t="s">
        <v>560</v>
      </c>
    </row>
    <row r="95" spans="2:7" ht="14.25" customHeight="1" x14ac:dyDescent="0.25">
      <c r="B95" s="149">
        <v>7064</v>
      </c>
      <c r="C95" s="149" t="s">
        <v>999</v>
      </c>
      <c r="D95" s="149" t="s">
        <v>585</v>
      </c>
      <c r="E95" s="149" t="s">
        <v>1092</v>
      </c>
      <c r="F95" s="151" t="s">
        <v>1096</v>
      </c>
      <c r="G95" s="149" t="s">
        <v>905</v>
      </c>
    </row>
    <row r="96" spans="2:7" ht="14.25" customHeight="1" x14ac:dyDescent="0.25">
      <c r="B96" s="149">
        <v>4405</v>
      </c>
      <c r="C96" s="149" t="s">
        <v>999</v>
      </c>
      <c r="D96" s="149" t="s">
        <v>585</v>
      </c>
      <c r="E96" s="149" t="s">
        <v>1092</v>
      </c>
      <c r="F96" s="151" t="s">
        <v>561</v>
      </c>
    </row>
    <row r="97" spans="2:7" ht="14.25" customHeight="1" x14ac:dyDescent="0.25">
      <c r="B97" s="149">
        <v>2292</v>
      </c>
      <c r="C97" s="149" t="s">
        <v>999</v>
      </c>
      <c r="D97" s="149" t="s">
        <v>585</v>
      </c>
      <c r="E97" s="149" t="s">
        <v>1092</v>
      </c>
      <c r="F97" s="151" t="s">
        <v>677</v>
      </c>
    </row>
    <row r="98" spans="2:7" ht="14.25" customHeight="1" x14ac:dyDescent="0.25">
      <c r="B98" s="149">
        <v>2192</v>
      </c>
      <c r="C98" s="149" t="s">
        <v>999</v>
      </c>
      <c r="D98" s="149" t="s">
        <v>585</v>
      </c>
      <c r="E98" s="149" t="s">
        <v>1092</v>
      </c>
      <c r="F98" s="151" t="s">
        <v>562</v>
      </c>
    </row>
    <row r="99" spans="2:7" ht="14.25" customHeight="1" x14ac:dyDescent="0.25">
      <c r="B99" s="149">
        <v>1168</v>
      </c>
      <c r="C99" s="149" t="s">
        <v>999</v>
      </c>
      <c r="D99" s="149" t="s">
        <v>585</v>
      </c>
      <c r="E99" s="149" t="s">
        <v>1092</v>
      </c>
      <c r="F99" s="151" t="s">
        <v>563</v>
      </c>
    </row>
    <row r="100" spans="2:7" ht="14.25" customHeight="1" x14ac:dyDescent="0.25">
      <c r="B100" s="149">
        <v>7928</v>
      </c>
      <c r="C100" s="149" t="s">
        <v>999</v>
      </c>
      <c r="D100" s="149" t="s">
        <v>585</v>
      </c>
      <c r="E100" s="149" t="s">
        <v>1092</v>
      </c>
      <c r="F100" s="151" t="s">
        <v>643</v>
      </c>
    </row>
    <row r="101" spans="2:7" ht="14.25" customHeight="1" x14ac:dyDescent="0.25">
      <c r="B101" s="149">
        <v>5727</v>
      </c>
      <c r="C101" s="149" t="s">
        <v>999</v>
      </c>
      <c r="D101" s="149" t="s">
        <v>585</v>
      </c>
      <c r="E101" s="149" t="s">
        <v>1092</v>
      </c>
      <c r="F101" s="151" t="s">
        <v>564</v>
      </c>
    </row>
    <row r="102" spans="2:7" ht="14.25" customHeight="1" x14ac:dyDescent="0.25">
      <c r="B102" s="149">
        <v>4932</v>
      </c>
      <c r="C102" s="149" t="s">
        <v>999</v>
      </c>
      <c r="D102" s="149" t="s">
        <v>585</v>
      </c>
      <c r="E102" s="149" t="s">
        <v>1092</v>
      </c>
      <c r="F102" s="151" t="s">
        <v>113</v>
      </c>
    </row>
    <row r="103" spans="2:7" ht="14.25" customHeight="1" x14ac:dyDescent="0.25">
      <c r="B103" s="149">
        <v>9427</v>
      </c>
      <c r="C103" s="149" t="s">
        <v>999</v>
      </c>
      <c r="D103" s="149" t="s">
        <v>585</v>
      </c>
      <c r="E103" s="149" t="s">
        <v>1092</v>
      </c>
      <c r="F103" s="151" t="s">
        <v>496</v>
      </c>
    </row>
    <row r="104" spans="2:7" ht="14.25" customHeight="1" x14ac:dyDescent="0.25">
      <c r="B104" s="149">
        <v>7521</v>
      </c>
      <c r="C104" s="149" t="s">
        <v>999</v>
      </c>
      <c r="D104" s="149" t="s">
        <v>585</v>
      </c>
      <c r="E104" s="149" t="s">
        <v>1092</v>
      </c>
      <c r="F104" s="151" t="s">
        <v>605</v>
      </c>
    </row>
    <row r="105" spans="2:7" ht="14.25" customHeight="1" x14ac:dyDescent="0.25">
      <c r="B105" s="149">
        <v>9306</v>
      </c>
      <c r="C105" s="149" t="s">
        <v>999</v>
      </c>
      <c r="D105" s="149" t="s">
        <v>585</v>
      </c>
      <c r="E105" s="149" t="s">
        <v>1092</v>
      </c>
      <c r="F105" s="151" t="s">
        <v>1196</v>
      </c>
      <c r="G105" s="149" t="s">
        <v>905</v>
      </c>
    </row>
    <row r="106" spans="2:7" ht="14.25" customHeight="1" x14ac:dyDescent="0.25">
      <c r="B106" s="149">
        <v>4842</v>
      </c>
      <c r="C106" s="149" t="s">
        <v>999</v>
      </c>
      <c r="D106" s="149" t="s">
        <v>585</v>
      </c>
      <c r="E106" s="149" t="s">
        <v>1092</v>
      </c>
      <c r="F106" s="151" t="s">
        <v>565</v>
      </c>
    </row>
    <row r="107" spans="2:7" ht="14.25" customHeight="1" x14ac:dyDescent="0.25">
      <c r="B107" s="149">
        <v>2206</v>
      </c>
      <c r="C107" s="149" t="s">
        <v>999</v>
      </c>
      <c r="D107" s="149" t="s">
        <v>585</v>
      </c>
      <c r="E107" s="149" t="s">
        <v>1092</v>
      </c>
      <c r="F107" s="151" t="s">
        <v>566</v>
      </c>
    </row>
    <row r="108" spans="2:7" ht="14.25" customHeight="1" x14ac:dyDescent="0.25">
      <c r="B108" s="149">
        <v>9758</v>
      </c>
      <c r="C108" s="149" t="s">
        <v>999</v>
      </c>
      <c r="D108" s="149" t="s">
        <v>585</v>
      </c>
      <c r="E108" s="149" t="s">
        <v>1092</v>
      </c>
      <c r="F108" s="151" t="s">
        <v>567</v>
      </c>
    </row>
    <row r="109" spans="2:7" ht="14.25" customHeight="1" x14ac:dyDescent="0.25">
      <c r="B109" s="149">
        <v>8691</v>
      </c>
      <c r="C109" s="149" t="s">
        <v>1009</v>
      </c>
      <c r="D109" s="149" t="s">
        <v>335</v>
      </c>
      <c r="E109" s="149" t="s">
        <v>1010</v>
      </c>
      <c r="F109" s="151" t="s">
        <v>543</v>
      </c>
    </row>
    <row r="110" spans="2:7" ht="14.25" customHeight="1" x14ac:dyDescent="0.25">
      <c r="B110" s="149">
        <v>8704</v>
      </c>
      <c r="C110" s="149" t="s">
        <v>1009</v>
      </c>
      <c r="D110" s="149" t="s">
        <v>335</v>
      </c>
      <c r="E110" s="149" t="s">
        <v>1010</v>
      </c>
      <c r="F110" s="151" t="s">
        <v>337</v>
      </c>
    </row>
    <row r="111" spans="2:7" ht="14.25" customHeight="1" x14ac:dyDescent="0.25">
      <c r="B111" s="149">
        <v>4763</v>
      </c>
      <c r="C111" s="149" t="s">
        <v>1009</v>
      </c>
      <c r="D111" s="149" t="s">
        <v>335</v>
      </c>
      <c r="E111" s="149" t="s">
        <v>1010</v>
      </c>
      <c r="F111" s="151" t="s">
        <v>226</v>
      </c>
    </row>
    <row r="112" spans="2:7" ht="14.25" customHeight="1" x14ac:dyDescent="0.25">
      <c r="B112" s="149">
        <v>8703</v>
      </c>
      <c r="C112" s="149" t="s">
        <v>1009</v>
      </c>
      <c r="D112" s="149" t="s">
        <v>335</v>
      </c>
      <c r="E112" s="149" t="s">
        <v>1010</v>
      </c>
      <c r="F112" s="151" t="s">
        <v>824</v>
      </c>
    </row>
    <row r="113" spans="2:7" ht="14.25" customHeight="1" x14ac:dyDescent="0.25">
      <c r="B113" s="149">
        <v>8689</v>
      </c>
      <c r="C113" s="149" t="s">
        <v>1009</v>
      </c>
      <c r="D113" s="149" t="s">
        <v>335</v>
      </c>
      <c r="E113" s="149" t="s">
        <v>1010</v>
      </c>
      <c r="F113" s="151" t="s">
        <v>791</v>
      </c>
    </row>
    <row r="114" spans="2:7" ht="14.25" customHeight="1" x14ac:dyDescent="0.25">
      <c r="B114" s="149">
        <v>6679</v>
      </c>
      <c r="C114" s="149" t="s">
        <v>1009</v>
      </c>
      <c r="D114" s="149" t="s">
        <v>335</v>
      </c>
      <c r="E114" s="149" t="s">
        <v>1010</v>
      </c>
      <c r="F114" s="151" t="s">
        <v>1197</v>
      </c>
      <c r="G114" s="149" t="s">
        <v>905</v>
      </c>
    </row>
    <row r="115" spans="2:7" ht="14.25" customHeight="1" x14ac:dyDescent="0.25">
      <c r="B115" s="149">
        <v>8690</v>
      </c>
      <c r="C115" s="149" t="s">
        <v>1009</v>
      </c>
      <c r="D115" s="149" t="s">
        <v>335</v>
      </c>
      <c r="E115" s="149" t="s">
        <v>1010</v>
      </c>
      <c r="F115" s="151" t="s">
        <v>336</v>
      </c>
    </row>
    <row r="116" spans="2:7" ht="14.25" customHeight="1" x14ac:dyDescent="0.25">
      <c r="B116" s="149">
        <v>8658</v>
      </c>
      <c r="C116" s="149" t="s">
        <v>1009</v>
      </c>
      <c r="D116" s="149" t="s">
        <v>335</v>
      </c>
      <c r="E116" s="149" t="s">
        <v>1010</v>
      </c>
      <c r="F116" s="151" t="s">
        <v>709</v>
      </c>
    </row>
    <row r="117" spans="2:7" ht="14.25" customHeight="1" x14ac:dyDescent="0.25">
      <c r="B117" s="149">
        <v>7316</v>
      </c>
      <c r="C117" s="149" t="s">
        <v>1009</v>
      </c>
      <c r="D117" s="149" t="s">
        <v>335</v>
      </c>
      <c r="E117" s="149" t="s">
        <v>1010</v>
      </c>
      <c r="F117" s="151" t="s">
        <v>199</v>
      </c>
    </row>
    <row r="118" spans="2:7" ht="14.25" customHeight="1" x14ac:dyDescent="0.25">
      <c r="B118" s="149">
        <v>8652</v>
      </c>
      <c r="C118" s="149" t="s">
        <v>1009</v>
      </c>
      <c r="D118" s="149" t="s">
        <v>335</v>
      </c>
      <c r="E118" s="149" t="s">
        <v>1010</v>
      </c>
      <c r="F118" s="151" t="s">
        <v>1183</v>
      </c>
    </row>
    <row r="119" spans="2:7" ht="14.25" customHeight="1" x14ac:dyDescent="0.25">
      <c r="B119" s="149">
        <v>8459</v>
      </c>
      <c r="C119" s="149" t="s">
        <v>1009</v>
      </c>
      <c r="D119" s="149" t="s">
        <v>335</v>
      </c>
      <c r="E119" s="149" t="s">
        <v>1010</v>
      </c>
      <c r="F119" s="151" t="s">
        <v>654</v>
      </c>
    </row>
    <row r="120" spans="2:7" ht="14.25" customHeight="1" x14ac:dyDescent="0.25">
      <c r="B120" s="149">
        <v>8044</v>
      </c>
      <c r="C120" s="149" t="s">
        <v>1009</v>
      </c>
      <c r="D120" s="149" t="s">
        <v>335</v>
      </c>
      <c r="E120" s="149" t="s">
        <v>1010</v>
      </c>
      <c r="F120" s="151" t="s">
        <v>619</v>
      </c>
    </row>
    <row r="121" spans="2:7" ht="14.25" customHeight="1" x14ac:dyDescent="0.25">
      <c r="B121" s="149">
        <v>9499</v>
      </c>
      <c r="C121" s="149" t="s">
        <v>1009</v>
      </c>
      <c r="D121" s="149" t="s">
        <v>335</v>
      </c>
      <c r="E121" s="149" t="s">
        <v>1010</v>
      </c>
      <c r="F121" s="151" t="s">
        <v>608</v>
      </c>
    </row>
    <row r="122" spans="2:7" ht="14.25" customHeight="1" x14ac:dyDescent="0.25">
      <c r="B122" s="149">
        <v>8036</v>
      </c>
      <c r="C122" s="149" t="s">
        <v>1009</v>
      </c>
      <c r="D122" s="149" t="s">
        <v>335</v>
      </c>
      <c r="E122" s="149" t="s">
        <v>1010</v>
      </c>
      <c r="F122" s="151" t="s">
        <v>602</v>
      </c>
    </row>
    <row r="123" spans="2:7" ht="14.25" customHeight="1" x14ac:dyDescent="0.25">
      <c r="B123" s="149">
        <v>8654</v>
      </c>
      <c r="C123" s="149" t="s">
        <v>998</v>
      </c>
      <c r="D123" s="149" t="s">
        <v>377</v>
      </c>
      <c r="E123" s="149" t="s">
        <v>1097</v>
      </c>
      <c r="F123" s="151" t="s">
        <v>304</v>
      </c>
    </row>
    <row r="124" spans="2:7" ht="14.25" customHeight="1" x14ac:dyDescent="0.25">
      <c r="B124" s="149">
        <v>4506</v>
      </c>
      <c r="C124" s="149" t="s">
        <v>998</v>
      </c>
      <c r="D124" s="149" t="s">
        <v>377</v>
      </c>
      <c r="E124" s="149" t="s">
        <v>1097</v>
      </c>
      <c r="F124" s="151" t="s">
        <v>130</v>
      </c>
    </row>
    <row r="125" spans="2:7" ht="14.25" customHeight="1" x14ac:dyDescent="0.25">
      <c r="B125" s="149">
        <v>6701</v>
      </c>
      <c r="C125" s="149" t="s">
        <v>998</v>
      </c>
      <c r="D125" s="149" t="s">
        <v>377</v>
      </c>
      <c r="E125" s="149" t="s">
        <v>1097</v>
      </c>
      <c r="F125" s="151" t="s">
        <v>102</v>
      </c>
    </row>
    <row r="126" spans="2:7" ht="14.25" customHeight="1" x14ac:dyDescent="0.25">
      <c r="B126" s="149">
        <v>6703</v>
      </c>
      <c r="C126" s="149" t="s">
        <v>998</v>
      </c>
      <c r="D126" s="149" t="s">
        <v>377</v>
      </c>
      <c r="E126" s="149" t="s">
        <v>1097</v>
      </c>
      <c r="F126" s="151" t="s">
        <v>103</v>
      </c>
    </row>
    <row r="127" spans="2:7" ht="14.25" customHeight="1" x14ac:dyDescent="0.25">
      <c r="B127" s="149">
        <v>9422</v>
      </c>
      <c r="C127" s="149" t="s">
        <v>998</v>
      </c>
      <c r="D127" s="149" t="s">
        <v>377</v>
      </c>
      <c r="E127" s="149" t="s">
        <v>1097</v>
      </c>
      <c r="F127" s="151" t="s">
        <v>831</v>
      </c>
    </row>
    <row r="128" spans="2:7" ht="14.25" customHeight="1" x14ac:dyDescent="0.25">
      <c r="B128" s="149">
        <v>4394</v>
      </c>
      <c r="C128" s="149" t="s">
        <v>998</v>
      </c>
      <c r="D128" s="149" t="s">
        <v>377</v>
      </c>
      <c r="E128" s="149" t="s">
        <v>1097</v>
      </c>
      <c r="F128" s="151" t="s">
        <v>823</v>
      </c>
    </row>
    <row r="129" spans="2:6" ht="14.25" customHeight="1" x14ac:dyDescent="0.25">
      <c r="B129" s="149">
        <v>1033</v>
      </c>
      <c r="C129" s="149" t="s">
        <v>998</v>
      </c>
      <c r="D129" s="149" t="s">
        <v>377</v>
      </c>
      <c r="E129" s="149" t="s">
        <v>1097</v>
      </c>
      <c r="F129" s="151" t="s">
        <v>380</v>
      </c>
    </row>
    <row r="130" spans="2:6" ht="14.25" customHeight="1" x14ac:dyDescent="0.25">
      <c r="B130" s="149">
        <v>4631</v>
      </c>
      <c r="C130" s="149" t="s">
        <v>998</v>
      </c>
      <c r="D130" s="149" t="s">
        <v>377</v>
      </c>
      <c r="E130" s="149" t="s">
        <v>1097</v>
      </c>
      <c r="F130" s="151" t="s">
        <v>378</v>
      </c>
    </row>
    <row r="131" spans="2:6" ht="14.25" customHeight="1" x14ac:dyDescent="0.25">
      <c r="B131" s="149">
        <v>8889</v>
      </c>
      <c r="C131" s="149" t="s">
        <v>998</v>
      </c>
      <c r="D131" s="149" t="s">
        <v>377</v>
      </c>
      <c r="E131" s="149" t="s">
        <v>1097</v>
      </c>
      <c r="F131" s="151" t="s">
        <v>306</v>
      </c>
    </row>
    <row r="132" spans="2:6" ht="14.25" customHeight="1" x14ac:dyDescent="0.25">
      <c r="B132" s="149">
        <v>8163</v>
      </c>
      <c r="C132" s="149" t="s">
        <v>998</v>
      </c>
      <c r="D132" s="149" t="s">
        <v>377</v>
      </c>
      <c r="E132" s="149" t="s">
        <v>1097</v>
      </c>
      <c r="F132" s="151" t="s">
        <v>108</v>
      </c>
    </row>
    <row r="133" spans="2:6" ht="14.25" customHeight="1" x14ac:dyDescent="0.25">
      <c r="B133" s="149">
        <v>9959</v>
      </c>
      <c r="C133" s="149" t="s">
        <v>998</v>
      </c>
      <c r="D133" s="149" t="s">
        <v>377</v>
      </c>
      <c r="E133" s="149" t="s">
        <v>1097</v>
      </c>
      <c r="F133" s="151" t="s">
        <v>786</v>
      </c>
    </row>
    <row r="134" spans="2:6" ht="14.25" customHeight="1" x14ac:dyDescent="0.25">
      <c r="B134" s="149">
        <v>7203</v>
      </c>
      <c r="C134" s="149" t="s">
        <v>998</v>
      </c>
      <c r="D134" s="149" t="s">
        <v>377</v>
      </c>
      <c r="E134" s="149" t="s">
        <v>1097</v>
      </c>
      <c r="F134" s="151" t="s">
        <v>104</v>
      </c>
    </row>
    <row r="135" spans="2:6" ht="14.25" customHeight="1" x14ac:dyDescent="0.25">
      <c r="B135" s="149">
        <v>4541</v>
      </c>
      <c r="C135" s="149" t="s">
        <v>998</v>
      </c>
      <c r="D135" s="149" t="s">
        <v>377</v>
      </c>
      <c r="E135" s="149" t="s">
        <v>1097</v>
      </c>
      <c r="F135" s="151" t="s">
        <v>100</v>
      </c>
    </row>
    <row r="136" spans="2:6" ht="14.25" customHeight="1" x14ac:dyDescent="0.25">
      <c r="B136" s="149">
        <v>4454</v>
      </c>
      <c r="C136" s="149" t="s">
        <v>998</v>
      </c>
      <c r="D136" s="149" t="s">
        <v>377</v>
      </c>
      <c r="E136" s="149" t="s">
        <v>1097</v>
      </c>
      <c r="F136" s="151" t="s">
        <v>96</v>
      </c>
    </row>
    <row r="137" spans="2:6" ht="14.25" customHeight="1" x14ac:dyDescent="0.25">
      <c r="B137" s="149">
        <v>1037</v>
      </c>
      <c r="C137" s="149" t="s">
        <v>998</v>
      </c>
      <c r="D137" s="149" t="s">
        <v>377</v>
      </c>
      <c r="E137" s="149" t="s">
        <v>1097</v>
      </c>
      <c r="F137" s="151" t="s">
        <v>664</v>
      </c>
    </row>
    <row r="138" spans="2:6" ht="14.25" customHeight="1" x14ac:dyDescent="0.25">
      <c r="B138" s="149">
        <v>8655</v>
      </c>
      <c r="C138" s="149" t="s">
        <v>997</v>
      </c>
      <c r="D138" s="149" t="s">
        <v>377</v>
      </c>
      <c r="E138" s="149" t="s">
        <v>1097</v>
      </c>
      <c r="F138" s="151" t="s">
        <v>305</v>
      </c>
    </row>
    <row r="139" spans="2:6" ht="14.25" customHeight="1" x14ac:dyDescent="0.25">
      <c r="B139" s="149">
        <v>4466</v>
      </c>
      <c r="C139" s="149" t="s">
        <v>998</v>
      </c>
      <c r="D139" s="149" t="s">
        <v>377</v>
      </c>
      <c r="E139" s="149" t="s">
        <v>1097</v>
      </c>
      <c r="F139" s="151" t="s">
        <v>98</v>
      </c>
    </row>
    <row r="140" spans="2:6" ht="14.25" customHeight="1" x14ac:dyDescent="0.25">
      <c r="B140" s="149">
        <v>7498</v>
      </c>
      <c r="C140" s="149" t="s">
        <v>998</v>
      </c>
      <c r="D140" s="149" t="s">
        <v>377</v>
      </c>
      <c r="E140" s="149" t="s">
        <v>1097</v>
      </c>
      <c r="F140" s="151" t="s">
        <v>162</v>
      </c>
    </row>
    <row r="141" spans="2:6" ht="14.25" customHeight="1" x14ac:dyDescent="0.25">
      <c r="B141" s="149">
        <v>8890</v>
      </c>
      <c r="C141" s="149" t="s">
        <v>998</v>
      </c>
      <c r="D141" s="149" t="s">
        <v>377</v>
      </c>
      <c r="E141" s="149" t="s">
        <v>1097</v>
      </c>
      <c r="F141" s="151" t="s">
        <v>307</v>
      </c>
    </row>
    <row r="142" spans="2:6" ht="14.25" customHeight="1" x14ac:dyDescent="0.25">
      <c r="B142" s="149">
        <v>4587</v>
      </c>
      <c r="C142" s="149" t="s">
        <v>998</v>
      </c>
      <c r="D142" s="149" t="s">
        <v>377</v>
      </c>
      <c r="E142" s="149" t="s">
        <v>1097</v>
      </c>
      <c r="F142" s="151" t="s">
        <v>101</v>
      </c>
    </row>
    <row r="143" spans="2:6" ht="14.25" customHeight="1" x14ac:dyDescent="0.25">
      <c r="B143" s="149">
        <v>1039</v>
      </c>
      <c r="C143" s="149" t="s">
        <v>998</v>
      </c>
      <c r="D143" s="149" t="s">
        <v>377</v>
      </c>
      <c r="E143" s="149" t="s">
        <v>1097</v>
      </c>
      <c r="F143" s="151" t="s">
        <v>379</v>
      </c>
    </row>
    <row r="144" spans="2:6" ht="14.25" customHeight="1" x14ac:dyDescent="0.25">
      <c r="B144" s="149">
        <v>9280</v>
      </c>
      <c r="C144" s="149" t="s">
        <v>998</v>
      </c>
      <c r="D144" s="149" t="s">
        <v>377</v>
      </c>
      <c r="E144" s="149" t="s">
        <v>1097</v>
      </c>
      <c r="F144" s="151" t="s">
        <v>576</v>
      </c>
    </row>
    <row r="145" spans="2:6" ht="14.25" customHeight="1" x14ac:dyDescent="0.25">
      <c r="B145" s="149">
        <v>9262</v>
      </c>
      <c r="C145" s="149" t="s">
        <v>1003</v>
      </c>
      <c r="D145" s="149" t="s">
        <v>448</v>
      </c>
      <c r="E145" s="149" t="s">
        <v>1198</v>
      </c>
      <c r="F145" s="151" t="s">
        <v>398</v>
      </c>
    </row>
    <row r="146" spans="2:6" ht="14.25" customHeight="1" x14ac:dyDescent="0.25">
      <c r="B146" s="152">
        <v>9430</v>
      </c>
      <c r="C146" s="152" t="s">
        <v>1003</v>
      </c>
      <c r="D146" s="149" t="s">
        <v>448</v>
      </c>
      <c r="E146" s="149" t="s">
        <v>1198</v>
      </c>
      <c r="F146" s="151" t="s">
        <v>811</v>
      </c>
    </row>
    <row r="147" spans="2:6" ht="14.25" customHeight="1" x14ac:dyDescent="0.25">
      <c r="B147" s="149">
        <v>9960</v>
      </c>
      <c r="C147" s="149" t="s">
        <v>1003</v>
      </c>
      <c r="D147" s="149" t="s">
        <v>448</v>
      </c>
      <c r="E147" s="149" t="s">
        <v>1198</v>
      </c>
      <c r="F147" s="151" t="s">
        <v>778</v>
      </c>
    </row>
    <row r="148" spans="2:6" ht="14.25" customHeight="1" x14ac:dyDescent="0.25">
      <c r="B148" s="149">
        <v>9782</v>
      </c>
      <c r="C148" s="149" t="s">
        <v>1003</v>
      </c>
      <c r="D148" s="149" t="s">
        <v>448</v>
      </c>
      <c r="E148" s="149" t="s">
        <v>1198</v>
      </c>
      <c r="F148" s="151" t="s">
        <v>772</v>
      </c>
    </row>
    <row r="149" spans="2:6" ht="14.25" customHeight="1" x14ac:dyDescent="0.25">
      <c r="B149" s="149">
        <v>9781</v>
      </c>
      <c r="C149" s="149" t="s">
        <v>1003</v>
      </c>
      <c r="D149" s="149" t="s">
        <v>448</v>
      </c>
      <c r="E149" s="149" t="s">
        <v>1198</v>
      </c>
      <c r="F149" s="151" t="s">
        <v>868</v>
      </c>
    </row>
    <row r="150" spans="2:6" ht="14.25" customHeight="1" x14ac:dyDescent="0.25">
      <c r="B150" s="149">
        <v>7472</v>
      </c>
      <c r="C150" s="149" t="s">
        <v>1003</v>
      </c>
      <c r="D150" s="149" t="s">
        <v>448</v>
      </c>
      <c r="E150" s="149" t="s">
        <v>1198</v>
      </c>
      <c r="F150" s="151" t="s">
        <v>1098</v>
      </c>
    </row>
    <row r="151" spans="2:6" ht="14.25" customHeight="1" x14ac:dyDescent="0.25">
      <c r="B151" s="149">
        <v>7887</v>
      </c>
      <c r="C151" s="149" t="s">
        <v>1003</v>
      </c>
      <c r="D151" s="149" t="s">
        <v>448</v>
      </c>
      <c r="E151" s="149" t="s">
        <v>1198</v>
      </c>
      <c r="F151" s="151" t="s">
        <v>747</v>
      </c>
    </row>
    <row r="152" spans="2:6" ht="14.25" customHeight="1" x14ac:dyDescent="0.25">
      <c r="B152" s="149">
        <v>9429</v>
      </c>
      <c r="C152" s="149" t="s">
        <v>1003</v>
      </c>
      <c r="D152" s="149" t="s">
        <v>448</v>
      </c>
      <c r="E152" s="149" t="s">
        <v>1198</v>
      </c>
      <c r="F152" s="151" t="s">
        <v>400</v>
      </c>
    </row>
    <row r="153" spans="2:6" ht="14.25" customHeight="1" x14ac:dyDescent="0.25">
      <c r="B153" s="149">
        <v>9738</v>
      </c>
      <c r="C153" s="149" t="s">
        <v>1004</v>
      </c>
      <c r="D153" s="149" t="s">
        <v>448</v>
      </c>
      <c r="E153" s="149" t="s">
        <v>1198</v>
      </c>
      <c r="F153" s="151" t="s">
        <v>739</v>
      </c>
    </row>
    <row r="154" spans="2:6" ht="14.25" customHeight="1" x14ac:dyDescent="0.25">
      <c r="B154" s="149">
        <v>7183</v>
      </c>
      <c r="C154" s="149" t="s">
        <v>1003</v>
      </c>
      <c r="D154" s="149" t="s">
        <v>448</v>
      </c>
      <c r="E154" s="149" t="s">
        <v>1198</v>
      </c>
      <c r="F154" s="151" t="s">
        <v>1099</v>
      </c>
    </row>
    <row r="155" spans="2:6" ht="14.25" customHeight="1" x14ac:dyDescent="0.25">
      <c r="B155" s="152">
        <v>9264</v>
      </c>
      <c r="C155" s="152" t="s">
        <v>1003</v>
      </c>
      <c r="D155" s="149" t="s">
        <v>448</v>
      </c>
      <c r="E155" s="149" t="s">
        <v>1198</v>
      </c>
      <c r="F155" s="151" t="s">
        <v>397</v>
      </c>
    </row>
    <row r="156" spans="2:6" ht="14.25" customHeight="1" x14ac:dyDescent="0.25">
      <c r="B156" s="149">
        <v>9238</v>
      </c>
      <c r="C156" s="149" t="s">
        <v>1003</v>
      </c>
      <c r="D156" s="149" t="s">
        <v>448</v>
      </c>
      <c r="E156" s="149" t="s">
        <v>1198</v>
      </c>
      <c r="F156" s="151" t="s">
        <v>519</v>
      </c>
    </row>
    <row r="157" spans="2:6" ht="14.25" customHeight="1" x14ac:dyDescent="0.25">
      <c r="B157" s="149">
        <v>7845</v>
      </c>
      <c r="C157" s="149" t="s">
        <v>1003</v>
      </c>
      <c r="D157" s="149" t="s">
        <v>448</v>
      </c>
      <c r="E157" s="149" t="s">
        <v>1198</v>
      </c>
      <c r="F157" s="151" t="s">
        <v>624</v>
      </c>
    </row>
    <row r="158" spans="2:6" ht="14.25" customHeight="1" x14ac:dyDescent="0.25">
      <c r="B158" s="149">
        <v>8918</v>
      </c>
      <c r="C158" s="149" t="s">
        <v>1003</v>
      </c>
      <c r="D158" s="149" t="s">
        <v>448</v>
      </c>
      <c r="E158" s="149" t="s">
        <v>1198</v>
      </c>
      <c r="F158" s="151" t="s">
        <v>498</v>
      </c>
    </row>
    <row r="159" spans="2:6" ht="14.25" customHeight="1" x14ac:dyDescent="0.25">
      <c r="B159" s="149">
        <v>9520</v>
      </c>
      <c r="C159" s="149" t="s">
        <v>1003</v>
      </c>
      <c r="D159" s="149" t="s">
        <v>448</v>
      </c>
      <c r="E159" s="149" t="s">
        <v>1198</v>
      </c>
      <c r="F159" s="151" t="s">
        <v>499</v>
      </c>
    </row>
    <row r="160" spans="2:6" ht="14.25" customHeight="1" x14ac:dyDescent="0.25">
      <c r="B160" s="149">
        <v>9521</v>
      </c>
      <c r="C160" s="149" t="s">
        <v>1003</v>
      </c>
      <c r="D160" s="149" t="s">
        <v>448</v>
      </c>
      <c r="E160" s="149" t="s">
        <v>1198</v>
      </c>
      <c r="F160" s="151" t="s">
        <v>500</v>
      </c>
    </row>
    <row r="161" spans="2:7" ht="14.25" customHeight="1" x14ac:dyDescent="0.25">
      <c r="B161" s="149">
        <v>9428</v>
      </c>
      <c r="C161" s="149" t="s">
        <v>1003</v>
      </c>
      <c r="D161" s="149" t="s">
        <v>448</v>
      </c>
      <c r="E161" s="149" t="s">
        <v>1198</v>
      </c>
      <c r="F161" s="151" t="s">
        <v>399</v>
      </c>
    </row>
    <row r="162" spans="2:7" ht="14.25" customHeight="1" x14ac:dyDescent="0.25">
      <c r="B162" s="149">
        <v>6690</v>
      </c>
      <c r="C162" s="149" t="s">
        <v>1023</v>
      </c>
      <c r="D162" s="149" t="s">
        <v>29</v>
      </c>
      <c r="E162" s="149" t="s">
        <v>1100</v>
      </c>
      <c r="F162" s="151" t="s">
        <v>47</v>
      </c>
    </row>
    <row r="163" spans="2:7" ht="14.25" customHeight="1" x14ac:dyDescent="0.25">
      <c r="B163" s="149">
        <v>7797</v>
      </c>
      <c r="C163" s="149" t="s">
        <v>1023</v>
      </c>
      <c r="D163" s="149" t="s">
        <v>29</v>
      </c>
      <c r="E163" s="149" t="s">
        <v>1100</v>
      </c>
      <c r="F163" s="151" t="s">
        <v>50</v>
      </c>
    </row>
    <row r="164" spans="2:7" ht="14.25" customHeight="1" x14ac:dyDescent="0.25">
      <c r="B164" s="149">
        <v>4722</v>
      </c>
      <c r="C164" s="149" t="s">
        <v>1023</v>
      </c>
      <c r="D164" s="149" t="s">
        <v>29</v>
      </c>
      <c r="E164" s="149" t="s">
        <v>1100</v>
      </c>
      <c r="F164" s="151" t="s">
        <v>210</v>
      </c>
    </row>
    <row r="165" spans="2:7" ht="14.25" customHeight="1" x14ac:dyDescent="0.25">
      <c r="B165" s="149">
        <v>5685</v>
      </c>
      <c r="C165" s="149" t="s">
        <v>1023</v>
      </c>
      <c r="D165" s="149" t="s">
        <v>29</v>
      </c>
      <c r="E165" s="149" t="s">
        <v>1100</v>
      </c>
      <c r="F165" s="151" t="s">
        <v>45</v>
      </c>
    </row>
    <row r="166" spans="2:7" ht="14.25" customHeight="1" x14ac:dyDescent="0.25">
      <c r="B166" s="149">
        <v>4099</v>
      </c>
      <c r="C166" s="149" t="s">
        <v>1023</v>
      </c>
      <c r="D166" s="149" t="s">
        <v>29</v>
      </c>
      <c r="E166" s="149" t="s">
        <v>1100</v>
      </c>
      <c r="F166" s="151" t="s">
        <v>1056</v>
      </c>
    </row>
    <row r="167" spans="2:7" ht="14.25" customHeight="1" x14ac:dyDescent="0.25">
      <c r="B167" s="149">
        <v>7311</v>
      </c>
      <c r="C167" s="149" t="s">
        <v>1023</v>
      </c>
      <c r="D167" s="149" t="s">
        <v>29</v>
      </c>
      <c r="E167" s="149" t="s">
        <v>1100</v>
      </c>
      <c r="F167" s="151" t="s">
        <v>842</v>
      </c>
    </row>
    <row r="168" spans="2:7" ht="14.25" customHeight="1" x14ac:dyDescent="0.25">
      <c r="B168" s="149">
        <v>8677</v>
      </c>
      <c r="C168" s="149" t="s">
        <v>1023</v>
      </c>
      <c r="D168" s="149" t="s">
        <v>29</v>
      </c>
      <c r="E168" s="149" t="s">
        <v>1100</v>
      </c>
      <c r="F168" s="151" t="s">
        <v>840</v>
      </c>
    </row>
    <row r="169" spans="2:7" ht="14.25" customHeight="1" x14ac:dyDescent="0.25">
      <c r="B169" s="149">
        <v>6718</v>
      </c>
      <c r="C169" s="149" t="s">
        <v>1023</v>
      </c>
      <c r="D169" s="149" t="s">
        <v>29</v>
      </c>
      <c r="E169" s="149" t="s">
        <v>1100</v>
      </c>
      <c r="F169" s="151" t="s">
        <v>1199</v>
      </c>
      <c r="G169" s="149" t="s">
        <v>905</v>
      </c>
    </row>
    <row r="170" spans="2:7" ht="14.25" customHeight="1" x14ac:dyDescent="0.25">
      <c r="B170" s="149">
        <v>4250</v>
      </c>
      <c r="C170" s="149" t="s">
        <v>1023</v>
      </c>
      <c r="D170" s="149" t="s">
        <v>29</v>
      </c>
      <c r="E170" s="149" t="s">
        <v>1100</v>
      </c>
      <c r="F170" s="151" t="s">
        <v>454</v>
      </c>
    </row>
    <row r="171" spans="2:7" ht="14.25" customHeight="1" x14ac:dyDescent="0.25">
      <c r="B171" s="149">
        <v>7462</v>
      </c>
      <c r="C171" s="149" t="s">
        <v>1023</v>
      </c>
      <c r="D171" s="149" t="s">
        <v>29</v>
      </c>
      <c r="E171" s="149" t="s">
        <v>1100</v>
      </c>
      <c r="F171" s="151" t="s">
        <v>7</v>
      </c>
    </row>
    <row r="172" spans="2:7" ht="14.25" customHeight="1" x14ac:dyDescent="0.25">
      <c r="B172" s="149">
        <v>9256</v>
      </c>
      <c r="C172" s="149" t="s">
        <v>1023</v>
      </c>
      <c r="D172" s="149" t="s">
        <v>29</v>
      </c>
      <c r="E172" s="149" t="s">
        <v>1100</v>
      </c>
      <c r="F172" s="151" t="s">
        <v>455</v>
      </c>
    </row>
    <row r="173" spans="2:7" ht="14.25" customHeight="1" x14ac:dyDescent="0.25">
      <c r="B173" s="149">
        <v>9279</v>
      </c>
      <c r="C173" s="149" t="s">
        <v>1000</v>
      </c>
      <c r="D173" s="149" t="s">
        <v>29</v>
      </c>
      <c r="E173" s="149" t="s">
        <v>1100</v>
      </c>
      <c r="F173" s="151" t="s">
        <v>821</v>
      </c>
    </row>
    <row r="174" spans="2:7" ht="14.25" customHeight="1" x14ac:dyDescent="0.25">
      <c r="B174" s="149">
        <v>4070</v>
      </c>
      <c r="C174" s="149" t="s">
        <v>1023</v>
      </c>
      <c r="D174" s="149" t="s">
        <v>29</v>
      </c>
      <c r="E174" s="149" t="s">
        <v>1100</v>
      </c>
      <c r="F174" s="151" t="s">
        <v>817</v>
      </c>
    </row>
    <row r="175" spans="2:7" ht="14.25" customHeight="1" x14ac:dyDescent="0.25">
      <c r="B175" s="149">
        <v>4071</v>
      </c>
      <c r="C175" s="149" t="s">
        <v>1023</v>
      </c>
      <c r="D175" s="149" t="s">
        <v>29</v>
      </c>
      <c r="E175" s="149" t="s">
        <v>1100</v>
      </c>
      <c r="F175" s="151" t="s">
        <v>350</v>
      </c>
    </row>
    <row r="176" spans="2:7" ht="14.25" customHeight="1" x14ac:dyDescent="0.25">
      <c r="B176" s="149">
        <v>4214</v>
      </c>
      <c r="C176" s="149" t="s">
        <v>1023</v>
      </c>
      <c r="D176" s="149" t="s">
        <v>29</v>
      </c>
      <c r="E176" s="149" t="s">
        <v>1100</v>
      </c>
      <c r="F176" s="151" t="s">
        <v>292</v>
      </c>
    </row>
    <row r="177" spans="2:7" ht="14.25" customHeight="1" x14ac:dyDescent="0.25">
      <c r="B177" s="149">
        <v>6719</v>
      </c>
      <c r="C177" s="149" t="s">
        <v>1023</v>
      </c>
      <c r="D177" s="149" t="s">
        <v>29</v>
      </c>
      <c r="E177" s="149" t="s">
        <v>1100</v>
      </c>
      <c r="F177" s="151" t="s">
        <v>1200</v>
      </c>
      <c r="G177" s="149" t="s">
        <v>905</v>
      </c>
    </row>
    <row r="178" spans="2:7" ht="14.25" customHeight="1" x14ac:dyDescent="0.25">
      <c r="B178" s="149">
        <v>9062</v>
      </c>
      <c r="C178" s="149" t="s">
        <v>1023</v>
      </c>
      <c r="D178" s="149" t="s">
        <v>29</v>
      </c>
      <c r="E178" s="149" t="s">
        <v>1100</v>
      </c>
      <c r="F178" s="151" t="s">
        <v>356</v>
      </c>
    </row>
    <row r="179" spans="2:7" ht="14.25" customHeight="1" x14ac:dyDescent="0.25">
      <c r="B179" s="149">
        <v>8669</v>
      </c>
      <c r="C179" s="149" t="s">
        <v>1023</v>
      </c>
      <c r="D179" s="149" t="s">
        <v>29</v>
      </c>
      <c r="E179" s="149" t="s">
        <v>1100</v>
      </c>
      <c r="F179" s="151" t="s">
        <v>294</v>
      </c>
    </row>
    <row r="180" spans="2:7" ht="14.25" customHeight="1" x14ac:dyDescent="0.25">
      <c r="B180" s="149">
        <v>4148</v>
      </c>
      <c r="C180" s="149" t="s">
        <v>1023</v>
      </c>
      <c r="D180" s="149" t="s">
        <v>29</v>
      </c>
      <c r="E180" s="149" t="s">
        <v>1100</v>
      </c>
      <c r="F180" s="151" t="s">
        <v>31</v>
      </c>
    </row>
    <row r="181" spans="2:7" ht="14.25" customHeight="1" x14ac:dyDescent="0.25">
      <c r="B181" s="149">
        <v>4217</v>
      </c>
      <c r="C181" s="149" t="s">
        <v>1023</v>
      </c>
      <c r="D181" s="149" t="s">
        <v>29</v>
      </c>
      <c r="E181" s="149" t="s">
        <v>1100</v>
      </c>
      <c r="F181" s="151" t="s">
        <v>34</v>
      </c>
    </row>
    <row r="182" spans="2:7" ht="14.25" customHeight="1" x14ac:dyDescent="0.25">
      <c r="B182" s="149">
        <v>8362</v>
      </c>
      <c r="C182" s="149" t="s">
        <v>1023</v>
      </c>
      <c r="D182" s="149" t="s">
        <v>29</v>
      </c>
      <c r="E182" s="149" t="s">
        <v>1100</v>
      </c>
      <c r="F182" s="151" t="s">
        <v>456</v>
      </c>
    </row>
    <row r="183" spans="2:7" ht="14.25" customHeight="1" x14ac:dyDescent="0.25">
      <c r="B183" s="149">
        <v>5365</v>
      </c>
      <c r="C183" s="149" t="s">
        <v>1023</v>
      </c>
      <c r="D183" s="149" t="s">
        <v>29</v>
      </c>
      <c r="E183" s="149" t="s">
        <v>1100</v>
      </c>
      <c r="F183" s="151" t="s">
        <v>789</v>
      </c>
    </row>
    <row r="184" spans="2:7" ht="14.25" customHeight="1" x14ac:dyDescent="0.25">
      <c r="B184" s="149">
        <v>5186</v>
      </c>
      <c r="C184" s="149" t="s">
        <v>1023</v>
      </c>
      <c r="D184" s="149" t="s">
        <v>29</v>
      </c>
      <c r="E184" s="149" t="s">
        <v>1100</v>
      </c>
      <c r="F184" s="151" t="s">
        <v>42</v>
      </c>
    </row>
    <row r="185" spans="2:7" ht="14.25" customHeight="1" x14ac:dyDescent="0.25">
      <c r="B185" s="149">
        <v>7075</v>
      </c>
      <c r="C185" s="149" t="s">
        <v>1023</v>
      </c>
      <c r="D185" s="149" t="s">
        <v>29</v>
      </c>
      <c r="E185" s="149" t="s">
        <v>1100</v>
      </c>
      <c r="F185" s="151" t="s">
        <v>1101</v>
      </c>
    </row>
    <row r="186" spans="2:7" ht="14.25" customHeight="1" x14ac:dyDescent="0.25">
      <c r="B186" s="149">
        <v>4184</v>
      </c>
      <c r="C186" s="149" t="s">
        <v>1023</v>
      </c>
      <c r="D186" s="149" t="s">
        <v>29</v>
      </c>
      <c r="E186" s="149" t="s">
        <v>1100</v>
      </c>
      <c r="F186" s="151" t="s">
        <v>25</v>
      </c>
    </row>
    <row r="187" spans="2:7" ht="14.25" customHeight="1" x14ac:dyDescent="0.25">
      <c r="B187" s="149">
        <v>4185</v>
      </c>
      <c r="C187" s="149" t="s">
        <v>1023</v>
      </c>
      <c r="D187" s="149" t="s">
        <v>29</v>
      </c>
      <c r="E187" s="149" t="s">
        <v>1100</v>
      </c>
      <c r="F187" s="151" t="s">
        <v>26</v>
      </c>
    </row>
    <row r="188" spans="2:7" ht="14.25" customHeight="1" x14ac:dyDescent="0.25">
      <c r="B188" s="149">
        <v>4222</v>
      </c>
      <c r="C188" s="149" t="s">
        <v>1023</v>
      </c>
      <c r="D188" s="149" t="s">
        <v>29</v>
      </c>
      <c r="E188" s="149" t="s">
        <v>1100</v>
      </c>
      <c r="F188" s="151" t="s">
        <v>457</v>
      </c>
    </row>
    <row r="189" spans="2:7" ht="14.25" customHeight="1" x14ac:dyDescent="0.25">
      <c r="B189" s="149">
        <v>6721</v>
      </c>
      <c r="C189" s="149" t="s">
        <v>1023</v>
      </c>
      <c r="D189" s="149" t="s">
        <v>29</v>
      </c>
      <c r="E189" s="149" t="s">
        <v>1100</v>
      </c>
      <c r="F189" s="151" t="s">
        <v>1201</v>
      </c>
      <c r="G189" s="149" t="s">
        <v>905</v>
      </c>
    </row>
    <row r="190" spans="2:7" ht="14.25" customHeight="1" x14ac:dyDescent="0.25">
      <c r="B190" s="149">
        <v>4150</v>
      </c>
      <c r="C190" s="149" t="s">
        <v>1023</v>
      </c>
      <c r="D190" s="149" t="s">
        <v>29</v>
      </c>
      <c r="E190" s="149" t="s">
        <v>1100</v>
      </c>
      <c r="F190" s="151" t="s">
        <v>32</v>
      </c>
    </row>
    <row r="191" spans="2:7" ht="14.25" customHeight="1" x14ac:dyDescent="0.25">
      <c r="B191" s="149">
        <v>4223</v>
      </c>
      <c r="C191" s="149" t="s">
        <v>1023</v>
      </c>
      <c r="D191" s="149" t="s">
        <v>29</v>
      </c>
      <c r="E191" s="149" t="s">
        <v>1100</v>
      </c>
      <c r="F191" s="151" t="s">
        <v>35</v>
      </c>
    </row>
    <row r="192" spans="2:7" ht="14.25" customHeight="1" x14ac:dyDescent="0.25">
      <c r="B192" s="149">
        <v>5439</v>
      </c>
      <c r="C192" s="149" t="s">
        <v>1023</v>
      </c>
      <c r="D192" s="149" t="s">
        <v>29</v>
      </c>
      <c r="E192" s="149" t="s">
        <v>1100</v>
      </c>
      <c r="F192" s="151" t="s">
        <v>458</v>
      </c>
    </row>
    <row r="193" spans="2:6" ht="14.25" customHeight="1" x14ac:dyDescent="0.25">
      <c r="B193" s="149">
        <v>4644</v>
      </c>
      <c r="C193" s="149" t="s">
        <v>1023</v>
      </c>
      <c r="D193" s="149" t="s">
        <v>29</v>
      </c>
      <c r="E193" s="149" t="s">
        <v>1100</v>
      </c>
      <c r="F193" s="151" t="s">
        <v>3</v>
      </c>
    </row>
    <row r="194" spans="2:6" ht="14.25" customHeight="1" x14ac:dyDescent="0.25">
      <c r="B194" s="149">
        <v>6680</v>
      </c>
      <c r="C194" s="149" t="s">
        <v>1023</v>
      </c>
      <c r="D194" s="149" t="s">
        <v>29</v>
      </c>
      <c r="E194" s="149" t="s">
        <v>1100</v>
      </c>
      <c r="F194" s="151" t="s">
        <v>6</v>
      </c>
    </row>
    <row r="195" spans="2:6" ht="14.25" customHeight="1" x14ac:dyDescent="0.25">
      <c r="B195" s="149">
        <v>8678</v>
      </c>
      <c r="C195" s="149" t="s">
        <v>1023</v>
      </c>
      <c r="D195" s="149" t="s">
        <v>29</v>
      </c>
      <c r="E195" s="149" t="s">
        <v>1100</v>
      </c>
      <c r="F195" s="151" t="s">
        <v>1102</v>
      </c>
    </row>
    <row r="196" spans="2:6" ht="14.25" customHeight="1" x14ac:dyDescent="0.25">
      <c r="B196" s="149">
        <v>4224</v>
      </c>
      <c r="C196" s="149" t="s">
        <v>1023</v>
      </c>
      <c r="D196" s="149" t="s">
        <v>29</v>
      </c>
      <c r="E196" s="149" t="s">
        <v>1100</v>
      </c>
      <c r="F196" s="151" t="s">
        <v>36</v>
      </c>
    </row>
    <row r="197" spans="2:6" ht="14.25" customHeight="1" x14ac:dyDescent="0.25">
      <c r="B197" s="149">
        <v>8881</v>
      </c>
      <c r="C197" s="149" t="s">
        <v>1023</v>
      </c>
      <c r="D197" s="149" t="s">
        <v>29</v>
      </c>
      <c r="E197" s="149" t="s">
        <v>1100</v>
      </c>
      <c r="F197" s="151" t="s">
        <v>287</v>
      </c>
    </row>
    <row r="198" spans="2:6" ht="14.25" customHeight="1" x14ac:dyDescent="0.25">
      <c r="B198" s="149">
        <v>4779</v>
      </c>
      <c r="C198" s="149" t="s">
        <v>1023</v>
      </c>
      <c r="D198" s="149" t="s">
        <v>29</v>
      </c>
      <c r="E198" s="149" t="s">
        <v>1100</v>
      </c>
      <c r="F198" s="151" t="s">
        <v>41</v>
      </c>
    </row>
    <row r="199" spans="2:6" ht="14.25" customHeight="1" x14ac:dyDescent="0.25">
      <c r="B199" s="149">
        <v>5688</v>
      </c>
      <c r="C199" s="149" t="s">
        <v>1023</v>
      </c>
      <c r="D199" s="149" t="s">
        <v>29</v>
      </c>
      <c r="E199" s="149" t="s">
        <v>1100</v>
      </c>
      <c r="F199" s="151" t="s">
        <v>724</v>
      </c>
    </row>
    <row r="200" spans="2:6" ht="14.25" customHeight="1" x14ac:dyDescent="0.25">
      <c r="B200" s="149">
        <v>7874</v>
      </c>
      <c r="C200" s="149" t="s">
        <v>1023</v>
      </c>
      <c r="D200" s="149" t="s">
        <v>29</v>
      </c>
      <c r="E200" s="149" t="s">
        <v>1100</v>
      </c>
      <c r="F200" s="151" t="s">
        <v>716</v>
      </c>
    </row>
    <row r="201" spans="2:6" ht="14.25" customHeight="1" x14ac:dyDescent="0.25">
      <c r="B201" s="149">
        <v>7036</v>
      </c>
      <c r="C201" s="149" t="s">
        <v>1023</v>
      </c>
      <c r="D201" s="149" t="s">
        <v>29</v>
      </c>
      <c r="E201" s="149" t="s">
        <v>1100</v>
      </c>
      <c r="F201" s="151" t="s">
        <v>48</v>
      </c>
    </row>
    <row r="202" spans="2:6" ht="14.25" customHeight="1" x14ac:dyDescent="0.25">
      <c r="B202" s="149">
        <v>9257</v>
      </c>
      <c r="C202" s="149" t="s">
        <v>1023</v>
      </c>
      <c r="D202" s="149" t="s">
        <v>29</v>
      </c>
      <c r="E202" s="149" t="s">
        <v>1100</v>
      </c>
      <c r="F202" s="151" t="s">
        <v>357</v>
      </c>
    </row>
    <row r="203" spans="2:6" ht="14.25" customHeight="1" x14ac:dyDescent="0.25">
      <c r="B203" s="149">
        <v>8676</v>
      </c>
      <c r="C203" s="149" t="s">
        <v>1023</v>
      </c>
      <c r="D203" s="149" t="s">
        <v>29</v>
      </c>
      <c r="E203" s="149" t="s">
        <v>1100</v>
      </c>
      <c r="F203" s="151" t="s">
        <v>706</v>
      </c>
    </row>
    <row r="204" spans="2:6" ht="14.25" customHeight="1" x14ac:dyDescent="0.25">
      <c r="B204" s="149">
        <v>7012</v>
      </c>
      <c r="C204" s="149" t="s">
        <v>1023</v>
      </c>
      <c r="D204" s="149" t="s">
        <v>29</v>
      </c>
      <c r="E204" s="149" t="s">
        <v>1100</v>
      </c>
      <c r="F204" s="151" t="s">
        <v>703</v>
      </c>
    </row>
    <row r="205" spans="2:6" ht="14.25" customHeight="1" x14ac:dyDescent="0.25">
      <c r="B205" s="149">
        <v>4233</v>
      </c>
      <c r="C205" s="149" t="s">
        <v>1023</v>
      </c>
      <c r="D205" s="149" t="s">
        <v>29</v>
      </c>
      <c r="E205" s="149" t="s">
        <v>1100</v>
      </c>
      <c r="F205" s="151" t="s">
        <v>699</v>
      </c>
    </row>
    <row r="206" spans="2:6" ht="14.25" customHeight="1" x14ac:dyDescent="0.25">
      <c r="B206" s="149">
        <v>8891</v>
      </c>
      <c r="C206" s="149" t="s">
        <v>1023</v>
      </c>
      <c r="D206" s="149" t="s">
        <v>29</v>
      </c>
      <c r="E206" s="149" t="s">
        <v>1100</v>
      </c>
      <c r="F206" s="151" t="s">
        <v>516</v>
      </c>
    </row>
    <row r="207" spans="2:6" ht="14.25" customHeight="1" x14ac:dyDescent="0.25">
      <c r="B207" s="153">
        <v>9778</v>
      </c>
      <c r="C207" s="153" t="s">
        <v>1024</v>
      </c>
      <c r="D207" s="149" t="s">
        <v>29</v>
      </c>
      <c r="E207" s="149" t="s">
        <v>1100</v>
      </c>
      <c r="F207" s="151" t="s">
        <v>696</v>
      </c>
    </row>
    <row r="208" spans="2:6" ht="14.25" customHeight="1" x14ac:dyDescent="0.25">
      <c r="B208" s="149">
        <v>7258</v>
      </c>
      <c r="C208" s="149" t="s">
        <v>1023</v>
      </c>
      <c r="D208" s="149" t="s">
        <v>29</v>
      </c>
      <c r="E208" s="149" t="s">
        <v>1100</v>
      </c>
      <c r="F208" s="151" t="s">
        <v>1103</v>
      </c>
    </row>
    <row r="209" spans="2:6" ht="14.25" customHeight="1" x14ac:dyDescent="0.25">
      <c r="B209" s="149">
        <v>6081</v>
      </c>
      <c r="C209" s="149" t="s">
        <v>1023</v>
      </c>
      <c r="D209" s="149" t="s">
        <v>29</v>
      </c>
      <c r="E209" s="149" t="s">
        <v>1100</v>
      </c>
      <c r="F209" s="151" t="s">
        <v>459</v>
      </c>
    </row>
    <row r="210" spans="2:6" ht="14.25" customHeight="1" x14ac:dyDescent="0.25">
      <c r="B210" s="149">
        <v>4187</v>
      </c>
      <c r="C210" s="149" t="s">
        <v>1023</v>
      </c>
      <c r="D210" s="149" t="s">
        <v>29</v>
      </c>
      <c r="E210" s="149" t="s">
        <v>1100</v>
      </c>
      <c r="F210" s="151" t="s">
        <v>286</v>
      </c>
    </row>
    <row r="211" spans="2:6" ht="14.25" customHeight="1" x14ac:dyDescent="0.25">
      <c r="B211" s="149">
        <v>2265</v>
      </c>
      <c r="C211" s="149" t="s">
        <v>1023</v>
      </c>
      <c r="D211" s="149" t="s">
        <v>29</v>
      </c>
      <c r="E211" s="149" t="s">
        <v>1100</v>
      </c>
      <c r="F211" s="151" t="s">
        <v>1202</v>
      </c>
    </row>
    <row r="212" spans="2:6" ht="14.25" customHeight="1" x14ac:dyDescent="0.25">
      <c r="B212" s="149">
        <v>5190</v>
      </c>
      <c r="C212" s="149" t="s">
        <v>1023</v>
      </c>
      <c r="D212" s="149" t="s">
        <v>29</v>
      </c>
      <c r="E212" s="149" t="s">
        <v>1100</v>
      </c>
      <c r="F212" s="151" t="s">
        <v>43</v>
      </c>
    </row>
    <row r="213" spans="2:6" ht="14.25" customHeight="1" x14ac:dyDescent="0.25">
      <c r="B213" s="149">
        <v>5689</v>
      </c>
      <c r="C213" s="149" t="s">
        <v>1023</v>
      </c>
      <c r="D213" s="149" t="s">
        <v>29</v>
      </c>
      <c r="E213" s="149" t="s">
        <v>1100</v>
      </c>
      <c r="F213" s="151" t="s">
        <v>46</v>
      </c>
    </row>
    <row r="214" spans="2:6" ht="14.25" customHeight="1" x14ac:dyDescent="0.25">
      <c r="B214" s="149">
        <v>8670</v>
      </c>
      <c r="C214" s="149" t="s">
        <v>1023</v>
      </c>
      <c r="D214" s="149" t="s">
        <v>29</v>
      </c>
      <c r="E214" s="149" t="s">
        <v>1100</v>
      </c>
      <c r="F214" s="151" t="s">
        <v>295</v>
      </c>
    </row>
    <row r="215" spans="2:6" ht="14.25" customHeight="1" x14ac:dyDescent="0.25">
      <c r="B215" s="149">
        <v>7822</v>
      </c>
      <c r="C215" s="149" t="s">
        <v>1023</v>
      </c>
      <c r="D215" s="149" t="s">
        <v>29</v>
      </c>
      <c r="E215" s="149" t="s">
        <v>1100</v>
      </c>
      <c r="F215" s="151" t="s">
        <v>298</v>
      </c>
    </row>
    <row r="216" spans="2:6" ht="14.25" customHeight="1" x14ac:dyDescent="0.25">
      <c r="B216" s="149">
        <v>4682</v>
      </c>
      <c r="C216" s="149" t="s">
        <v>1023</v>
      </c>
      <c r="D216" s="149" t="s">
        <v>29</v>
      </c>
      <c r="E216" s="149" t="s">
        <v>1100</v>
      </c>
      <c r="F216" s="151" t="s">
        <v>219</v>
      </c>
    </row>
    <row r="217" spans="2:6" ht="14.25" customHeight="1" x14ac:dyDescent="0.25">
      <c r="B217" s="149">
        <v>4557</v>
      </c>
      <c r="C217" s="149" t="s">
        <v>1023</v>
      </c>
      <c r="D217" s="149" t="s">
        <v>29</v>
      </c>
      <c r="E217" s="149" t="s">
        <v>1100</v>
      </c>
      <c r="F217" s="151" t="s">
        <v>40</v>
      </c>
    </row>
    <row r="218" spans="2:6" ht="14.25" customHeight="1" x14ac:dyDescent="0.25">
      <c r="B218" s="149">
        <v>8162</v>
      </c>
      <c r="C218" s="149" t="s">
        <v>1023</v>
      </c>
      <c r="D218" s="149" t="s">
        <v>29</v>
      </c>
      <c r="E218" s="149" t="s">
        <v>1100</v>
      </c>
      <c r="F218" s="151" t="s">
        <v>51</v>
      </c>
    </row>
    <row r="219" spans="2:6" ht="14.25" customHeight="1" x14ac:dyDescent="0.25">
      <c r="B219" s="149">
        <v>4156</v>
      </c>
      <c r="C219" s="149" t="s">
        <v>1023</v>
      </c>
      <c r="D219" s="149" t="s">
        <v>29</v>
      </c>
      <c r="E219" s="149" t="s">
        <v>1100</v>
      </c>
      <c r="F219" s="151" t="s">
        <v>33</v>
      </c>
    </row>
    <row r="220" spans="2:6" ht="14.25" customHeight="1" x14ac:dyDescent="0.25">
      <c r="B220" s="149">
        <v>9258</v>
      </c>
      <c r="C220" s="149" t="s">
        <v>1023</v>
      </c>
      <c r="D220" s="149" t="s">
        <v>29</v>
      </c>
      <c r="E220" s="149" t="s">
        <v>1100</v>
      </c>
      <c r="F220" s="151" t="s">
        <v>358</v>
      </c>
    </row>
    <row r="221" spans="2:6" ht="14.25" customHeight="1" x14ac:dyDescent="0.25">
      <c r="B221" s="149">
        <v>8454</v>
      </c>
      <c r="C221" s="149" t="s">
        <v>1023</v>
      </c>
      <c r="D221" s="149" t="s">
        <v>29</v>
      </c>
      <c r="E221" s="149" t="s">
        <v>1100</v>
      </c>
      <c r="F221" s="151" t="s">
        <v>293</v>
      </c>
    </row>
    <row r="222" spans="2:6" ht="14.25" customHeight="1" x14ac:dyDescent="0.25">
      <c r="B222" s="149">
        <v>2944</v>
      </c>
      <c r="C222" s="149" t="s">
        <v>1023</v>
      </c>
      <c r="D222" s="149" t="s">
        <v>29</v>
      </c>
      <c r="E222" s="149" t="s">
        <v>1100</v>
      </c>
      <c r="F222" s="151" t="s">
        <v>460</v>
      </c>
    </row>
    <row r="223" spans="2:6" ht="14.25" customHeight="1" x14ac:dyDescent="0.25">
      <c r="B223" s="149">
        <v>4267</v>
      </c>
      <c r="C223" s="149" t="s">
        <v>1023</v>
      </c>
      <c r="D223" s="149" t="s">
        <v>29</v>
      </c>
      <c r="E223" s="149" t="s">
        <v>1100</v>
      </c>
      <c r="F223" s="151" t="s">
        <v>349</v>
      </c>
    </row>
    <row r="224" spans="2:6" ht="14.25" customHeight="1" x14ac:dyDescent="0.25">
      <c r="B224" s="149">
        <v>5691</v>
      </c>
      <c r="C224" s="149" t="s">
        <v>1023</v>
      </c>
      <c r="D224" s="149" t="s">
        <v>29</v>
      </c>
      <c r="E224" s="149" t="s">
        <v>1100</v>
      </c>
      <c r="F224" s="151" t="s">
        <v>359</v>
      </c>
    </row>
    <row r="225" spans="2:6" ht="14.25" customHeight="1" x14ac:dyDescent="0.25">
      <c r="B225" s="149">
        <v>7525</v>
      </c>
      <c r="C225" s="149" t="s">
        <v>1023</v>
      </c>
      <c r="D225" s="149" t="s">
        <v>29</v>
      </c>
      <c r="E225" s="149" t="s">
        <v>1100</v>
      </c>
      <c r="F225" s="151" t="s">
        <v>1047</v>
      </c>
    </row>
    <row r="226" spans="2:6" ht="14.25" customHeight="1" x14ac:dyDescent="0.25">
      <c r="B226" s="149">
        <v>6806</v>
      </c>
      <c r="C226" s="149" t="s">
        <v>1023</v>
      </c>
      <c r="D226" s="149" t="s">
        <v>29</v>
      </c>
      <c r="E226" s="149" t="s">
        <v>1100</v>
      </c>
      <c r="F226" s="151" t="s">
        <v>615</v>
      </c>
    </row>
    <row r="227" spans="2:6" ht="14.25" customHeight="1" x14ac:dyDescent="0.25">
      <c r="B227" s="149">
        <v>4241</v>
      </c>
      <c r="C227" s="149" t="s">
        <v>1023</v>
      </c>
      <c r="D227" s="149" t="s">
        <v>29</v>
      </c>
      <c r="E227" s="149" t="s">
        <v>1100</v>
      </c>
      <c r="F227" s="151" t="s">
        <v>37</v>
      </c>
    </row>
    <row r="228" spans="2:6" ht="14.25" customHeight="1" x14ac:dyDescent="0.25">
      <c r="B228" s="149">
        <v>4126</v>
      </c>
      <c r="C228" s="149" t="s">
        <v>1023</v>
      </c>
      <c r="D228" s="149" t="s">
        <v>29</v>
      </c>
      <c r="E228" s="149" t="s">
        <v>1100</v>
      </c>
      <c r="F228" s="151" t="s">
        <v>614</v>
      </c>
    </row>
    <row r="229" spans="2:6" ht="14.25" customHeight="1" x14ac:dyDescent="0.25">
      <c r="B229" s="149">
        <v>7866</v>
      </c>
      <c r="C229" s="149" t="s">
        <v>1023</v>
      </c>
      <c r="D229" s="149" t="s">
        <v>29</v>
      </c>
      <c r="E229" s="149" t="s">
        <v>1100</v>
      </c>
      <c r="F229" s="151" t="s">
        <v>611</v>
      </c>
    </row>
    <row r="230" spans="2:6" ht="14.25" customHeight="1" x14ac:dyDescent="0.25">
      <c r="B230" s="149">
        <v>8883</v>
      </c>
      <c r="C230" s="149" t="s">
        <v>1023</v>
      </c>
      <c r="D230" s="149" t="s">
        <v>29</v>
      </c>
      <c r="E230" s="149" t="s">
        <v>1100</v>
      </c>
      <c r="F230" s="151" t="s">
        <v>451</v>
      </c>
    </row>
    <row r="231" spans="2:6" ht="14.25" customHeight="1" x14ac:dyDescent="0.25">
      <c r="B231" s="149">
        <v>5408</v>
      </c>
      <c r="C231" s="149" t="s">
        <v>1023</v>
      </c>
      <c r="D231" s="149" t="s">
        <v>29</v>
      </c>
      <c r="E231" s="149" t="s">
        <v>1100</v>
      </c>
      <c r="F231" s="151" t="s">
        <v>44</v>
      </c>
    </row>
    <row r="232" spans="2:6" ht="14.25" customHeight="1" x14ac:dyDescent="0.25">
      <c r="B232" s="149">
        <v>9595</v>
      </c>
      <c r="C232" s="149" t="s">
        <v>1023</v>
      </c>
      <c r="D232" s="149" t="s">
        <v>29</v>
      </c>
      <c r="E232" s="149" t="s">
        <v>1100</v>
      </c>
      <c r="F232" s="151" t="s">
        <v>487</v>
      </c>
    </row>
    <row r="233" spans="2:6" ht="14.25" customHeight="1" x14ac:dyDescent="0.25">
      <c r="B233" s="149">
        <v>4242</v>
      </c>
      <c r="C233" s="149" t="s">
        <v>1023</v>
      </c>
      <c r="D233" s="149" t="s">
        <v>29</v>
      </c>
      <c r="E233" s="149" t="s">
        <v>1100</v>
      </c>
      <c r="F233" s="151" t="s">
        <v>38</v>
      </c>
    </row>
    <row r="234" spans="2:6" ht="14.25" customHeight="1" x14ac:dyDescent="0.25">
      <c r="B234" s="149">
        <v>5678</v>
      </c>
      <c r="C234" s="149" t="s">
        <v>1023</v>
      </c>
      <c r="D234" s="149" t="s">
        <v>29</v>
      </c>
      <c r="E234" s="149" t="s">
        <v>1100</v>
      </c>
      <c r="F234" s="151" t="s">
        <v>595</v>
      </c>
    </row>
    <row r="235" spans="2:6" ht="14.25" customHeight="1" x14ac:dyDescent="0.25">
      <c r="B235" s="149">
        <v>7865</v>
      </c>
      <c r="C235" s="149" t="s">
        <v>1023</v>
      </c>
      <c r="D235" s="149" t="s">
        <v>29</v>
      </c>
      <c r="E235" s="149" t="s">
        <v>1100</v>
      </c>
      <c r="F235" s="151" t="s">
        <v>592</v>
      </c>
    </row>
    <row r="236" spans="2:6" ht="14.25" customHeight="1" x14ac:dyDescent="0.25">
      <c r="B236" s="149">
        <v>4178</v>
      </c>
      <c r="C236" s="149" t="s">
        <v>1012</v>
      </c>
      <c r="D236" s="149" t="s">
        <v>902</v>
      </c>
      <c r="E236" s="149" t="s">
        <v>1104</v>
      </c>
      <c r="F236" s="151" t="s">
        <v>847</v>
      </c>
    </row>
    <row r="237" spans="2:6" ht="14.25" customHeight="1" x14ac:dyDescent="0.25">
      <c r="B237" s="149">
        <v>1055</v>
      </c>
      <c r="C237" s="149" t="s">
        <v>1012</v>
      </c>
      <c r="D237" s="149" t="s">
        <v>902</v>
      </c>
      <c r="E237" s="149" t="s">
        <v>1104</v>
      </c>
      <c r="F237" s="151" t="s">
        <v>419</v>
      </c>
    </row>
    <row r="238" spans="2:6" ht="14.25" customHeight="1" x14ac:dyDescent="0.25">
      <c r="B238" s="149">
        <v>9957</v>
      </c>
      <c r="C238" s="149" t="s">
        <v>1012</v>
      </c>
      <c r="D238" s="149" t="s">
        <v>902</v>
      </c>
      <c r="E238" s="149" t="s">
        <v>1104</v>
      </c>
      <c r="F238" s="151" t="s">
        <v>845</v>
      </c>
    </row>
    <row r="239" spans="2:6" ht="14.25" customHeight="1" x14ac:dyDescent="0.25">
      <c r="B239" s="149">
        <v>4762</v>
      </c>
      <c r="C239" s="149" t="s">
        <v>1012</v>
      </c>
      <c r="D239" s="149" t="s">
        <v>902</v>
      </c>
      <c r="E239" s="149" t="s">
        <v>1104</v>
      </c>
      <c r="F239" s="151" t="s">
        <v>225</v>
      </c>
    </row>
    <row r="240" spans="2:6" ht="14.25" customHeight="1" x14ac:dyDescent="0.25">
      <c r="B240" s="149">
        <v>6182</v>
      </c>
      <c r="C240" s="149" t="s">
        <v>1012</v>
      </c>
      <c r="D240" s="149" t="s">
        <v>902</v>
      </c>
      <c r="E240" s="149" t="s">
        <v>1104</v>
      </c>
      <c r="F240" s="151" t="s">
        <v>1105</v>
      </c>
    </row>
    <row r="241" spans="2:7" ht="14.25" customHeight="1" x14ac:dyDescent="0.25">
      <c r="B241" s="149">
        <v>4765</v>
      </c>
      <c r="C241" s="149" t="s">
        <v>1012</v>
      </c>
      <c r="D241" s="149" t="s">
        <v>902</v>
      </c>
      <c r="E241" s="149" t="s">
        <v>1104</v>
      </c>
      <c r="F241" s="151" t="s">
        <v>227</v>
      </c>
    </row>
    <row r="242" spans="2:7" ht="14.25" customHeight="1" x14ac:dyDescent="0.25">
      <c r="B242" s="149">
        <v>4768</v>
      </c>
      <c r="C242" s="149" t="s">
        <v>1012</v>
      </c>
      <c r="D242" s="149" t="s">
        <v>902</v>
      </c>
      <c r="E242" s="149" t="s">
        <v>1104</v>
      </c>
      <c r="F242" s="151" t="s">
        <v>228</v>
      </c>
    </row>
    <row r="243" spans="2:7" ht="14.25" customHeight="1" x14ac:dyDescent="0.25">
      <c r="B243" s="149">
        <v>7074</v>
      </c>
      <c r="C243" s="149" t="s">
        <v>1012</v>
      </c>
      <c r="D243" s="149" t="s">
        <v>902</v>
      </c>
      <c r="E243" s="149" t="s">
        <v>1104</v>
      </c>
      <c r="F243" s="151" t="s">
        <v>1106</v>
      </c>
      <c r="G243" s="149" t="s">
        <v>905</v>
      </c>
    </row>
    <row r="244" spans="2:7" ht="14.25" customHeight="1" x14ac:dyDescent="0.25">
      <c r="B244" s="149">
        <v>8156</v>
      </c>
      <c r="C244" s="149" t="s">
        <v>1012</v>
      </c>
      <c r="D244" s="149" t="s">
        <v>902</v>
      </c>
      <c r="E244" s="149" t="s">
        <v>1104</v>
      </c>
      <c r="F244" s="151" t="s">
        <v>416</v>
      </c>
    </row>
    <row r="245" spans="2:7" ht="14.25" customHeight="1" x14ac:dyDescent="0.25">
      <c r="B245" s="149">
        <v>4774</v>
      </c>
      <c r="C245" s="149" t="s">
        <v>1012</v>
      </c>
      <c r="D245" s="149" t="s">
        <v>902</v>
      </c>
      <c r="E245" s="149" t="s">
        <v>1104</v>
      </c>
      <c r="F245" s="151" t="s">
        <v>229</v>
      </c>
    </row>
    <row r="246" spans="2:7" ht="14.25" customHeight="1" x14ac:dyDescent="0.25">
      <c r="B246" s="149">
        <v>1061</v>
      </c>
      <c r="C246" s="149" t="s">
        <v>1012</v>
      </c>
      <c r="D246" s="149" t="s">
        <v>902</v>
      </c>
      <c r="E246" s="149" t="s">
        <v>1104</v>
      </c>
      <c r="F246" s="151" t="s">
        <v>429</v>
      </c>
    </row>
    <row r="247" spans="2:7" ht="14.25" customHeight="1" x14ac:dyDescent="0.25">
      <c r="B247" s="149">
        <v>7697</v>
      </c>
      <c r="C247" s="149" t="s">
        <v>1012</v>
      </c>
      <c r="D247" s="149" t="s">
        <v>902</v>
      </c>
      <c r="E247" s="149" t="s">
        <v>1104</v>
      </c>
      <c r="F247" s="151" t="s">
        <v>233</v>
      </c>
    </row>
    <row r="248" spans="2:7" ht="14.25" customHeight="1" x14ac:dyDescent="0.25">
      <c r="B248" s="149">
        <v>9018</v>
      </c>
      <c r="C248" s="149" t="s">
        <v>1012</v>
      </c>
      <c r="D248" s="149" t="s">
        <v>902</v>
      </c>
      <c r="E248" s="149" t="s">
        <v>1104</v>
      </c>
      <c r="F248" s="151" t="s">
        <v>755</v>
      </c>
    </row>
    <row r="249" spans="2:7" ht="14.25" customHeight="1" x14ac:dyDescent="0.25">
      <c r="B249" s="149">
        <v>4776</v>
      </c>
      <c r="C249" s="149" t="s">
        <v>1012</v>
      </c>
      <c r="D249" s="149" t="s">
        <v>902</v>
      </c>
      <c r="E249" s="149" t="s">
        <v>1104</v>
      </c>
      <c r="F249" s="151" t="s">
        <v>230</v>
      </c>
    </row>
    <row r="250" spans="2:7" ht="14.25" customHeight="1" x14ac:dyDescent="0.25">
      <c r="B250" s="149">
        <v>4778</v>
      </c>
      <c r="C250" s="149" t="s">
        <v>1012</v>
      </c>
      <c r="D250" s="149" t="s">
        <v>902</v>
      </c>
      <c r="E250" s="149" t="s">
        <v>1104</v>
      </c>
      <c r="F250" s="151" t="s">
        <v>231</v>
      </c>
    </row>
    <row r="251" spans="2:7" ht="14.25" customHeight="1" x14ac:dyDescent="0.25">
      <c r="B251" s="149">
        <v>7612</v>
      </c>
      <c r="C251" s="149" t="s">
        <v>1012</v>
      </c>
      <c r="D251" s="149" t="s">
        <v>902</v>
      </c>
      <c r="E251" s="149" t="s">
        <v>1104</v>
      </c>
      <c r="F251" s="151" t="s">
        <v>1057</v>
      </c>
    </row>
    <row r="252" spans="2:7" ht="14.25" customHeight="1" x14ac:dyDescent="0.25">
      <c r="B252" s="149">
        <v>7460</v>
      </c>
      <c r="C252" s="149" t="s">
        <v>1012</v>
      </c>
      <c r="D252" s="149" t="s">
        <v>902</v>
      </c>
      <c r="E252" s="149" t="s">
        <v>1104</v>
      </c>
      <c r="F252" s="151" t="s">
        <v>532</v>
      </c>
      <c r="G252" s="149" t="s">
        <v>905</v>
      </c>
    </row>
    <row r="253" spans="2:7" ht="14.25" customHeight="1" x14ac:dyDescent="0.25">
      <c r="B253" s="149">
        <v>9461</v>
      </c>
      <c r="C253" s="149" t="s">
        <v>1012</v>
      </c>
      <c r="D253" s="149" t="s">
        <v>902</v>
      </c>
      <c r="E253" s="149" t="s">
        <v>1104</v>
      </c>
      <c r="F253" s="151" t="s">
        <v>417</v>
      </c>
    </row>
    <row r="254" spans="2:7" ht="14.25" customHeight="1" x14ac:dyDescent="0.25">
      <c r="B254" s="149">
        <v>5719</v>
      </c>
      <c r="C254" s="149" t="s">
        <v>1012</v>
      </c>
      <c r="D254" s="149" t="s">
        <v>902</v>
      </c>
      <c r="E254" s="149" t="s">
        <v>1104</v>
      </c>
      <c r="F254" s="151" t="s">
        <v>682</v>
      </c>
    </row>
    <row r="255" spans="2:7" ht="14.25" customHeight="1" x14ac:dyDescent="0.25">
      <c r="B255" s="149">
        <v>8705</v>
      </c>
      <c r="C255" s="149" t="s">
        <v>1012</v>
      </c>
      <c r="D255" s="149" t="s">
        <v>902</v>
      </c>
      <c r="E255" s="149" t="s">
        <v>1104</v>
      </c>
      <c r="F255" s="151" t="s">
        <v>338</v>
      </c>
    </row>
    <row r="256" spans="2:7" ht="14.25" customHeight="1" x14ac:dyDescent="0.25">
      <c r="B256" s="149" t="s">
        <v>533</v>
      </c>
      <c r="C256" s="149" t="s">
        <v>1012</v>
      </c>
      <c r="D256" s="149" t="s">
        <v>902</v>
      </c>
      <c r="E256" s="149" t="s">
        <v>1104</v>
      </c>
      <c r="F256" s="151" t="s">
        <v>513</v>
      </c>
    </row>
    <row r="257" spans="2:6" ht="14.25" customHeight="1" x14ac:dyDescent="0.25">
      <c r="B257" s="149">
        <v>8090</v>
      </c>
      <c r="C257" s="149" t="s">
        <v>1012</v>
      </c>
      <c r="D257" s="149" t="s">
        <v>902</v>
      </c>
      <c r="E257" s="149" t="s">
        <v>1104</v>
      </c>
      <c r="F257" s="151" t="s">
        <v>234</v>
      </c>
    </row>
    <row r="258" spans="2:6" ht="14.25" customHeight="1" x14ac:dyDescent="0.25">
      <c r="B258" s="149">
        <v>2299</v>
      </c>
      <c r="C258" s="149" t="s">
        <v>1012</v>
      </c>
      <c r="D258" s="149" t="s">
        <v>902</v>
      </c>
      <c r="E258" s="149" t="s">
        <v>1104</v>
      </c>
      <c r="F258" s="151" t="s">
        <v>418</v>
      </c>
    </row>
    <row r="259" spans="2:6" ht="14.25" customHeight="1" x14ac:dyDescent="0.25">
      <c r="B259" s="149">
        <v>7529</v>
      </c>
      <c r="C259" s="149" t="s">
        <v>1012</v>
      </c>
      <c r="D259" s="149" t="s">
        <v>902</v>
      </c>
      <c r="E259" s="149" t="s">
        <v>1104</v>
      </c>
      <c r="F259" s="151" t="s">
        <v>214</v>
      </c>
    </row>
    <row r="260" spans="2:6" ht="14.25" customHeight="1" x14ac:dyDescent="0.25">
      <c r="B260" s="149">
        <v>7611</v>
      </c>
      <c r="C260" s="149" t="s">
        <v>1012</v>
      </c>
      <c r="D260" s="149" t="s">
        <v>902</v>
      </c>
      <c r="E260" s="149" t="s">
        <v>1104</v>
      </c>
      <c r="F260" s="151" t="s">
        <v>1046</v>
      </c>
    </row>
    <row r="261" spans="2:6" ht="14.25" customHeight="1" x14ac:dyDescent="0.25">
      <c r="B261" s="149">
        <v>9045</v>
      </c>
      <c r="C261" s="149" t="s">
        <v>1012</v>
      </c>
      <c r="D261" s="149" t="s">
        <v>902</v>
      </c>
      <c r="E261" s="149" t="s">
        <v>1104</v>
      </c>
      <c r="F261" s="151" t="s">
        <v>586</v>
      </c>
    </row>
    <row r="262" spans="2:6" ht="14.25" customHeight="1" x14ac:dyDescent="0.25">
      <c r="B262" s="149">
        <v>4759</v>
      </c>
      <c r="C262" s="149" t="s">
        <v>1012</v>
      </c>
      <c r="D262" s="149" t="s">
        <v>902</v>
      </c>
      <c r="E262" s="149" t="s">
        <v>1104</v>
      </c>
      <c r="F262" s="151" t="s">
        <v>224</v>
      </c>
    </row>
    <row r="263" spans="2:6" ht="14.25" customHeight="1" x14ac:dyDescent="0.25">
      <c r="B263" s="149">
        <v>6720</v>
      </c>
      <c r="C263" s="149" t="s">
        <v>1012</v>
      </c>
      <c r="D263" s="149" t="s">
        <v>902</v>
      </c>
      <c r="E263" s="149" t="s">
        <v>1104</v>
      </c>
      <c r="F263" s="151" t="s">
        <v>584</v>
      </c>
    </row>
    <row r="264" spans="2:6" ht="14.25" customHeight="1" x14ac:dyDescent="0.25">
      <c r="B264" s="149">
        <v>1060</v>
      </c>
      <c r="C264" s="149" t="s">
        <v>1012</v>
      </c>
      <c r="D264" s="149" t="s">
        <v>902</v>
      </c>
      <c r="E264" s="149" t="s">
        <v>1104</v>
      </c>
      <c r="F264" s="151" t="s">
        <v>406</v>
      </c>
    </row>
    <row r="265" spans="2:6" ht="14.25" customHeight="1" x14ac:dyDescent="0.25">
      <c r="B265" s="149">
        <v>7478</v>
      </c>
      <c r="C265" s="149" t="s">
        <v>1001</v>
      </c>
      <c r="D265" s="149" t="s">
        <v>504</v>
      </c>
      <c r="E265" s="149" t="s">
        <v>1107</v>
      </c>
      <c r="F265" s="151" t="s">
        <v>161</v>
      </c>
    </row>
    <row r="266" spans="2:6" ht="14.25" customHeight="1" x14ac:dyDescent="0.25">
      <c r="B266" s="149">
        <v>1071</v>
      </c>
      <c r="C266" s="149" t="s">
        <v>1001</v>
      </c>
      <c r="D266" s="149" t="s">
        <v>504</v>
      </c>
      <c r="E266" s="149" t="s">
        <v>1107</v>
      </c>
      <c r="F266" s="151" t="s">
        <v>481</v>
      </c>
    </row>
    <row r="267" spans="2:6" ht="14.25" customHeight="1" x14ac:dyDescent="0.25">
      <c r="B267" s="149">
        <v>6417</v>
      </c>
      <c r="C267" s="149" t="s">
        <v>1001</v>
      </c>
      <c r="D267" s="149" t="s">
        <v>504</v>
      </c>
      <c r="E267" s="149" t="s">
        <v>1107</v>
      </c>
      <c r="F267" s="151" t="s">
        <v>184</v>
      </c>
    </row>
    <row r="268" spans="2:6" ht="14.25" customHeight="1" x14ac:dyDescent="0.25">
      <c r="B268" s="149">
        <v>8896</v>
      </c>
      <c r="C268" s="149" t="s">
        <v>1001</v>
      </c>
      <c r="D268" s="149" t="s">
        <v>504</v>
      </c>
      <c r="E268" s="149" t="s">
        <v>1107</v>
      </c>
      <c r="F268" s="151" t="s">
        <v>855</v>
      </c>
    </row>
    <row r="269" spans="2:6" ht="14.25" customHeight="1" x14ac:dyDescent="0.25">
      <c r="B269" s="149">
        <v>9057</v>
      </c>
      <c r="C269" s="149" t="s">
        <v>1001</v>
      </c>
      <c r="D269" s="149" t="s">
        <v>504</v>
      </c>
      <c r="E269" s="149" t="s">
        <v>1107</v>
      </c>
      <c r="F269" s="151" t="s">
        <v>389</v>
      </c>
    </row>
    <row r="270" spans="2:6" ht="14.25" customHeight="1" x14ac:dyDescent="0.25">
      <c r="B270" s="149">
        <v>1046</v>
      </c>
      <c r="C270" s="149" t="s">
        <v>1001</v>
      </c>
      <c r="D270" s="149" t="s">
        <v>504</v>
      </c>
      <c r="E270" s="149" t="s">
        <v>1107</v>
      </c>
      <c r="F270" s="151" t="s">
        <v>505</v>
      </c>
    </row>
    <row r="271" spans="2:6" ht="14.25" customHeight="1" x14ac:dyDescent="0.25">
      <c r="B271" s="149">
        <v>4533</v>
      </c>
      <c r="C271" s="149" t="s">
        <v>1001</v>
      </c>
      <c r="D271" s="149" t="s">
        <v>504</v>
      </c>
      <c r="E271" s="149" t="s">
        <v>1107</v>
      </c>
      <c r="F271" s="151" t="s">
        <v>1203</v>
      </c>
    </row>
    <row r="272" spans="2:6" ht="14.25" customHeight="1" x14ac:dyDescent="0.25">
      <c r="B272" s="149">
        <v>9524</v>
      </c>
      <c r="C272" s="149" t="s">
        <v>1001</v>
      </c>
      <c r="D272" s="149" t="s">
        <v>504</v>
      </c>
      <c r="E272" s="149" t="s">
        <v>1107</v>
      </c>
      <c r="F272" s="151" t="s">
        <v>506</v>
      </c>
    </row>
    <row r="273" spans="2:6" ht="14.25" customHeight="1" x14ac:dyDescent="0.25">
      <c r="B273" s="149">
        <v>6095</v>
      </c>
      <c r="C273" s="149" t="s">
        <v>1001</v>
      </c>
      <c r="D273" s="149" t="s">
        <v>504</v>
      </c>
      <c r="E273" s="149" t="s">
        <v>1107</v>
      </c>
      <c r="F273" s="151" t="s">
        <v>310</v>
      </c>
    </row>
    <row r="274" spans="2:6" ht="14.25" customHeight="1" x14ac:dyDescent="0.25">
      <c r="B274" s="149">
        <v>4473</v>
      </c>
      <c r="C274" s="149" t="s">
        <v>1001</v>
      </c>
      <c r="D274" s="149" t="s">
        <v>504</v>
      </c>
      <c r="E274" s="149" t="s">
        <v>1107</v>
      </c>
      <c r="F274" s="151" t="s">
        <v>65</v>
      </c>
    </row>
    <row r="275" spans="2:6" ht="14.25" customHeight="1" x14ac:dyDescent="0.25">
      <c r="B275" s="149">
        <v>9807</v>
      </c>
      <c r="C275" s="149" t="s">
        <v>1001</v>
      </c>
      <c r="D275" s="149" t="s">
        <v>504</v>
      </c>
      <c r="E275" s="149" t="s">
        <v>1107</v>
      </c>
      <c r="F275" s="151" t="s">
        <v>809</v>
      </c>
    </row>
    <row r="276" spans="2:6" ht="14.25" customHeight="1" x14ac:dyDescent="0.25">
      <c r="B276" s="149">
        <v>9525</v>
      </c>
      <c r="C276" s="149" t="s">
        <v>1001</v>
      </c>
      <c r="D276" s="149" t="s">
        <v>504</v>
      </c>
      <c r="E276" s="149" t="s">
        <v>1107</v>
      </c>
      <c r="F276" s="151" t="s">
        <v>803</v>
      </c>
    </row>
    <row r="277" spans="2:6" ht="14.25" customHeight="1" x14ac:dyDescent="0.25">
      <c r="B277" s="149">
        <v>9067</v>
      </c>
      <c r="C277" s="149" t="s">
        <v>1001</v>
      </c>
      <c r="D277" s="149" t="s">
        <v>504</v>
      </c>
      <c r="E277" s="149" t="s">
        <v>1107</v>
      </c>
      <c r="F277" s="151" t="s">
        <v>382</v>
      </c>
    </row>
    <row r="278" spans="2:6" ht="14.25" customHeight="1" x14ac:dyDescent="0.25">
      <c r="B278" s="149">
        <v>4538</v>
      </c>
      <c r="C278" s="149" t="s">
        <v>1001</v>
      </c>
      <c r="D278" s="149" t="s">
        <v>504</v>
      </c>
      <c r="E278" s="149" t="s">
        <v>1107</v>
      </c>
      <c r="F278" s="151" t="s">
        <v>800</v>
      </c>
    </row>
    <row r="279" spans="2:6" ht="14.25" customHeight="1" x14ac:dyDescent="0.25">
      <c r="B279" s="149">
        <v>4422</v>
      </c>
      <c r="C279" s="149" t="s">
        <v>1001</v>
      </c>
      <c r="D279" s="149" t="s">
        <v>504</v>
      </c>
      <c r="E279" s="149" t="s">
        <v>1107</v>
      </c>
      <c r="F279" s="151" t="s">
        <v>91</v>
      </c>
    </row>
    <row r="280" spans="2:6" ht="14.25" customHeight="1" x14ac:dyDescent="0.25">
      <c r="B280" s="149">
        <v>4539</v>
      </c>
      <c r="C280" s="149" t="s">
        <v>1001</v>
      </c>
      <c r="D280" s="149" t="s">
        <v>504</v>
      </c>
      <c r="E280" s="149" t="s">
        <v>1107</v>
      </c>
      <c r="F280" s="151" t="s">
        <v>149</v>
      </c>
    </row>
    <row r="281" spans="2:6" ht="14.25" customHeight="1" x14ac:dyDescent="0.25">
      <c r="B281" s="149">
        <v>4395</v>
      </c>
      <c r="C281" s="149" t="s">
        <v>1001</v>
      </c>
      <c r="D281" s="149" t="s">
        <v>504</v>
      </c>
      <c r="E281" s="149" t="s">
        <v>1107</v>
      </c>
      <c r="F281" s="151" t="s">
        <v>507</v>
      </c>
    </row>
    <row r="282" spans="2:6" ht="14.25" customHeight="1" x14ac:dyDescent="0.25">
      <c r="B282" s="149">
        <v>7474</v>
      </c>
      <c r="C282" s="149" t="s">
        <v>1001</v>
      </c>
      <c r="D282" s="149" t="s">
        <v>504</v>
      </c>
      <c r="E282" s="149" t="s">
        <v>1107</v>
      </c>
      <c r="F282" s="151" t="s">
        <v>508</v>
      </c>
    </row>
    <row r="283" spans="2:6" ht="14.25" customHeight="1" x14ac:dyDescent="0.25">
      <c r="B283" s="149">
        <v>4544</v>
      </c>
      <c r="C283" s="149" t="s">
        <v>1001</v>
      </c>
      <c r="D283" s="149" t="s">
        <v>504</v>
      </c>
      <c r="E283" s="149" t="s">
        <v>1107</v>
      </c>
      <c r="F283" s="151" t="s">
        <v>150</v>
      </c>
    </row>
    <row r="284" spans="2:6" ht="14.25" customHeight="1" x14ac:dyDescent="0.25">
      <c r="B284" s="149">
        <v>4545</v>
      </c>
      <c r="C284" s="149" t="s">
        <v>1001</v>
      </c>
      <c r="D284" s="149" t="s">
        <v>504</v>
      </c>
      <c r="E284" s="149" t="s">
        <v>1107</v>
      </c>
      <c r="F284" s="151" t="s">
        <v>151</v>
      </c>
    </row>
    <row r="285" spans="2:6" ht="14.25" customHeight="1" x14ac:dyDescent="0.25">
      <c r="B285" s="149">
        <v>5769</v>
      </c>
      <c r="C285" s="149" t="s">
        <v>1001</v>
      </c>
      <c r="D285" s="149" t="s">
        <v>504</v>
      </c>
      <c r="E285" s="149" t="s">
        <v>1107</v>
      </c>
      <c r="F285" s="151" t="s">
        <v>157</v>
      </c>
    </row>
    <row r="286" spans="2:6" ht="14.25" customHeight="1" x14ac:dyDescent="0.25">
      <c r="B286" s="149">
        <v>9266</v>
      </c>
      <c r="C286" s="149" t="s">
        <v>1001</v>
      </c>
      <c r="D286" s="149" t="s">
        <v>504</v>
      </c>
      <c r="E286" s="149" t="s">
        <v>1107</v>
      </c>
      <c r="F286" s="151" t="s">
        <v>745</v>
      </c>
    </row>
    <row r="287" spans="2:6" ht="14.25" customHeight="1" x14ac:dyDescent="0.25">
      <c r="B287" s="149">
        <v>5015</v>
      </c>
      <c r="C287" s="149" t="s">
        <v>1001</v>
      </c>
      <c r="D287" s="149" t="s">
        <v>504</v>
      </c>
      <c r="E287" s="149" t="s">
        <v>1107</v>
      </c>
      <c r="F287" s="151" t="s">
        <v>509</v>
      </c>
    </row>
    <row r="288" spans="2:6" ht="14.25" customHeight="1" x14ac:dyDescent="0.25">
      <c r="B288" s="149">
        <v>4548</v>
      </c>
      <c r="C288" s="149" t="s">
        <v>1001</v>
      </c>
      <c r="D288" s="149" t="s">
        <v>504</v>
      </c>
      <c r="E288" s="149" t="s">
        <v>1107</v>
      </c>
      <c r="F288" s="151" t="s">
        <v>511</v>
      </c>
    </row>
    <row r="289" spans="2:6" ht="14.25" customHeight="1" x14ac:dyDescent="0.25">
      <c r="B289" s="149">
        <v>9267</v>
      </c>
      <c r="C289" s="149" t="s">
        <v>1001</v>
      </c>
      <c r="D289" s="149" t="s">
        <v>504</v>
      </c>
      <c r="E289" s="149" t="s">
        <v>1107</v>
      </c>
      <c r="F289" s="151" t="s">
        <v>512</v>
      </c>
    </row>
    <row r="290" spans="2:6" ht="14.25" customHeight="1" x14ac:dyDescent="0.25">
      <c r="B290" s="149">
        <v>8659</v>
      </c>
      <c r="C290" s="149" t="s">
        <v>1001</v>
      </c>
      <c r="D290" s="149" t="s">
        <v>504</v>
      </c>
      <c r="E290" s="149" t="s">
        <v>1107</v>
      </c>
      <c r="F290" s="151" t="s">
        <v>311</v>
      </c>
    </row>
    <row r="291" spans="2:6" ht="14.25" customHeight="1" x14ac:dyDescent="0.25">
      <c r="B291" s="149">
        <v>8656</v>
      </c>
      <c r="C291" s="149" t="s">
        <v>1001</v>
      </c>
      <c r="D291" s="149" t="s">
        <v>504</v>
      </c>
      <c r="E291" s="149" t="s">
        <v>1107</v>
      </c>
      <c r="F291" s="151" t="s">
        <v>715</v>
      </c>
    </row>
    <row r="292" spans="2:6" ht="14.25" customHeight="1" x14ac:dyDescent="0.25">
      <c r="B292" s="149">
        <v>1022</v>
      </c>
      <c r="C292" s="149" t="s">
        <v>1001</v>
      </c>
      <c r="D292" s="149" t="s">
        <v>504</v>
      </c>
      <c r="E292" s="149" t="s">
        <v>1107</v>
      </c>
      <c r="F292" s="151" t="s">
        <v>148</v>
      </c>
    </row>
    <row r="293" spans="2:6" ht="14.25" customHeight="1" x14ac:dyDescent="0.25">
      <c r="B293" s="149">
        <v>9419</v>
      </c>
      <c r="C293" s="149" t="s">
        <v>1001</v>
      </c>
      <c r="D293" s="149" t="s">
        <v>504</v>
      </c>
      <c r="E293" s="149" t="s">
        <v>1107</v>
      </c>
      <c r="F293" s="151" t="s">
        <v>376</v>
      </c>
    </row>
    <row r="294" spans="2:6" ht="14.25" customHeight="1" x14ac:dyDescent="0.25">
      <c r="B294" s="149">
        <v>7500</v>
      </c>
      <c r="C294" s="149" t="s">
        <v>1001</v>
      </c>
      <c r="D294" s="149" t="s">
        <v>504</v>
      </c>
      <c r="E294" s="149" t="s">
        <v>1107</v>
      </c>
      <c r="F294" s="151" t="s">
        <v>1048</v>
      </c>
    </row>
    <row r="295" spans="2:6" ht="14.25" customHeight="1" x14ac:dyDescent="0.25">
      <c r="B295" s="149">
        <v>8119</v>
      </c>
      <c r="C295" s="149" t="s">
        <v>1001</v>
      </c>
      <c r="D295" s="149" t="s">
        <v>504</v>
      </c>
      <c r="E295" s="149" t="s">
        <v>1107</v>
      </c>
      <c r="F295" s="151" t="s">
        <v>690</v>
      </c>
    </row>
    <row r="296" spans="2:6" ht="14.25" customHeight="1" x14ac:dyDescent="0.25">
      <c r="B296" s="149">
        <v>4558</v>
      </c>
      <c r="C296" s="149" t="s">
        <v>1001</v>
      </c>
      <c r="D296" s="149" t="s">
        <v>504</v>
      </c>
      <c r="E296" s="149" t="s">
        <v>1107</v>
      </c>
      <c r="F296" s="151" t="s">
        <v>388</v>
      </c>
    </row>
    <row r="297" spans="2:6" ht="14.25" customHeight="1" x14ac:dyDescent="0.25">
      <c r="B297" s="149">
        <v>4482</v>
      </c>
      <c r="C297" s="149" t="s">
        <v>1001</v>
      </c>
      <c r="D297" s="149" t="s">
        <v>504</v>
      </c>
      <c r="E297" s="149" t="s">
        <v>1107</v>
      </c>
      <c r="F297" s="151" t="s">
        <v>39</v>
      </c>
    </row>
    <row r="298" spans="2:6" ht="14.25" customHeight="1" x14ac:dyDescent="0.25">
      <c r="B298" s="149">
        <v>5212</v>
      </c>
      <c r="C298" s="149" t="s">
        <v>1001</v>
      </c>
      <c r="D298" s="149" t="s">
        <v>504</v>
      </c>
      <c r="E298" s="149" t="s">
        <v>1107</v>
      </c>
      <c r="F298" s="151" t="s">
        <v>671</v>
      </c>
    </row>
    <row r="299" spans="2:6" ht="14.25" customHeight="1" x14ac:dyDescent="0.25">
      <c r="B299" s="149">
        <v>7312</v>
      </c>
      <c r="C299" s="149" t="s">
        <v>1001</v>
      </c>
      <c r="D299" s="149" t="s">
        <v>504</v>
      </c>
      <c r="E299" s="149" t="s">
        <v>1107</v>
      </c>
      <c r="F299" s="151" t="s">
        <v>110</v>
      </c>
    </row>
    <row r="300" spans="2:6" ht="14.25" customHeight="1" x14ac:dyDescent="0.25">
      <c r="B300" s="149">
        <v>6094</v>
      </c>
      <c r="C300" s="149" t="s">
        <v>1001</v>
      </c>
      <c r="D300" s="149" t="s">
        <v>504</v>
      </c>
      <c r="E300" s="149" t="s">
        <v>1107</v>
      </c>
      <c r="F300" s="151" t="s">
        <v>513</v>
      </c>
    </row>
    <row r="301" spans="2:6" ht="14.25" customHeight="1" x14ac:dyDescent="0.25">
      <c r="B301" s="149">
        <v>4561</v>
      </c>
      <c r="C301" s="149" t="s">
        <v>1001</v>
      </c>
      <c r="D301" s="149" t="s">
        <v>504</v>
      </c>
      <c r="E301" s="149" t="s">
        <v>1107</v>
      </c>
      <c r="F301" s="151" t="s">
        <v>154</v>
      </c>
    </row>
    <row r="302" spans="2:6" ht="14.25" customHeight="1" x14ac:dyDescent="0.25">
      <c r="B302" s="149">
        <v>6097</v>
      </c>
      <c r="C302" s="149" t="s">
        <v>1001</v>
      </c>
      <c r="D302" s="149" t="s">
        <v>504</v>
      </c>
      <c r="E302" s="149" t="s">
        <v>1107</v>
      </c>
      <c r="F302" s="151" t="s">
        <v>159</v>
      </c>
    </row>
    <row r="303" spans="2:6" ht="14.25" customHeight="1" x14ac:dyDescent="0.25">
      <c r="B303" s="149">
        <v>9424</v>
      </c>
      <c r="C303" s="149" t="s">
        <v>1001</v>
      </c>
      <c r="D303" s="149" t="s">
        <v>504</v>
      </c>
      <c r="E303" s="149" t="s">
        <v>1107</v>
      </c>
      <c r="F303" s="151" t="s">
        <v>485</v>
      </c>
    </row>
    <row r="304" spans="2:6" ht="14.25" customHeight="1" x14ac:dyDescent="0.25">
      <c r="B304" s="149">
        <v>7469</v>
      </c>
      <c r="C304" s="149" t="s">
        <v>1001</v>
      </c>
      <c r="D304" s="149" t="s">
        <v>504</v>
      </c>
      <c r="E304" s="149" t="s">
        <v>1107</v>
      </c>
      <c r="F304" s="151" t="s">
        <v>1108</v>
      </c>
    </row>
    <row r="305" spans="2:7" ht="14.25" customHeight="1" x14ac:dyDescent="0.25">
      <c r="B305" s="149">
        <v>4490</v>
      </c>
      <c r="C305" s="149" t="s">
        <v>1001</v>
      </c>
      <c r="D305" s="149" t="s">
        <v>504</v>
      </c>
      <c r="E305" s="149" t="s">
        <v>1107</v>
      </c>
      <c r="F305" s="151" t="s">
        <v>166</v>
      </c>
    </row>
    <row r="306" spans="2:7" ht="14.25" customHeight="1" x14ac:dyDescent="0.25">
      <c r="B306" s="149">
        <v>6096</v>
      </c>
      <c r="C306" s="149" t="s">
        <v>1001</v>
      </c>
      <c r="D306" s="149" t="s">
        <v>504</v>
      </c>
      <c r="E306" s="149" t="s">
        <v>1107</v>
      </c>
      <c r="F306" s="151" t="s">
        <v>158</v>
      </c>
    </row>
    <row r="307" spans="2:7" ht="14.25" customHeight="1" x14ac:dyDescent="0.25">
      <c r="B307" s="149">
        <v>4491</v>
      </c>
      <c r="C307" s="149" t="s">
        <v>1001</v>
      </c>
      <c r="D307" s="149" t="s">
        <v>504</v>
      </c>
      <c r="E307" s="149" t="s">
        <v>1107</v>
      </c>
      <c r="F307" s="151" t="s">
        <v>1025</v>
      </c>
    </row>
    <row r="308" spans="2:7" ht="14.25" customHeight="1" x14ac:dyDescent="0.25">
      <c r="B308" s="149">
        <v>4567</v>
      </c>
      <c r="C308" s="149" t="s">
        <v>1001</v>
      </c>
      <c r="D308" s="149" t="s">
        <v>504</v>
      </c>
      <c r="E308" s="149" t="s">
        <v>1107</v>
      </c>
      <c r="F308" s="151" t="s">
        <v>155</v>
      </c>
    </row>
    <row r="309" spans="2:7" ht="14.25" customHeight="1" x14ac:dyDescent="0.25">
      <c r="B309" s="149">
        <v>6709</v>
      </c>
      <c r="C309" s="149" t="s">
        <v>1001</v>
      </c>
      <c r="D309" s="149" t="s">
        <v>504</v>
      </c>
      <c r="E309" s="149" t="s">
        <v>1107</v>
      </c>
      <c r="F309" s="151" t="s">
        <v>160</v>
      </c>
    </row>
    <row r="310" spans="2:7" ht="14.25" customHeight="1" x14ac:dyDescent="0.25">
      <c r="B310" s="149">
        <v>7806</v>
      </c>
      <c r="C310" s="149" t="s">
        <v>1013</v>
      </c>
      <c r="D310" s="149" t="s">
        <v>867</v>
      </c>
      <c r="E310" s="149" t="s">
        <v>1109</v>
      </c>
      <c r="F310" s="151" t="s">
        <v>480</v>
      </c>
    </row>
    <row r="311" spans="2:7" ht="14.25" customHeight="1" x14ac:dyDescent="0.25">
      <c r="B311" s="149">
        <v>9966</v>
      </c>
      <c r="C311" s="149" t="s">
        <v>1013</v>
      </c>
      <c r="D311" s="149" t="s">
        <v>867</v>
      </c>
      <c r="E311" s="149" t="s">
        <v>1109</v>
      </c>
      <c r="F311" s="151" t="s">
        <v>846</v>
      </c>
    </row>
    <row r="312" spans="2:7" ht="14.25" customHeight="1" x14ac:dyDescent="0.25">
      <c r="B312" s="149">
        <v>8063</v>
      </c>
      <c r="C312" s="149" t="s">
        <v>1013</v>
      </c>
      <c r="D312" s="149" t="s">
        <v>867</v>
      </c>
      <c r="E312" s="149" t="s">
        <v>1109</v>
      </c>
      <c r="F312" s="151" t="s">
        <v>93</v>
      </c>
    </row>
    <row r="313" spans="2:7" ht="14.25" customHeight="1" x14ac:dyDescent="0.25">
      <c r="B313" s="149">
        <v>4472</v>
      </c>
      <c r="C313" s="149" t="s">
        <v>1013</v>
      </c>
      <c r="D313" s="149" t="s">
        <v>867</v>
      </c>
      <c r="E313" s="149" t="s">
        <v>1109</v>
      </c>
      <c r="F313" s="151" t="s">
        <v>816</v>
      </c>
    </row>
    <row r="314" spans="2:7" ht="14.25" customHeight="1" x14ac:dyDescent="0.25">
      <c r="B314" s="149">
        <v>7906</v>
      </c>
      <c r="C314" s="149" t="s">
        <v>1013</v>
      </c>
      <c r="D314" s="149" t="s">
        <v>867</v>
      </c>
      <c r="E314" s="149" t="s">
        <v>1109</v>
      </c>
      <c r="F314" s="151" t="s">
        <v>808</v>
      </c>
    </row>
    <row r="315" spans="2:7" ht="14.25" customHeight="1" x14ac:dyDescent="0.25">
      <c r="B315" s="149">
        <v>9592</v>
      </c>
      <c r="C315" s="149" t="s">
        <v>1013</v>
      </c>
      <c r="D315" s="149" t="s">
        <v>867</v>
      </c>
      <c r="E315" s="149" t="s">
        <v>1109</v>
      </c>
      <c r="F315" s="151" t="s">
        <v>482</v>
      </c>
    </row>
    <row r="316" spans="2:7" ht="14.25" customHeight="1" x14ac:dyDescent="0.25">
      <c r="B316" s="149">
        <v>6746</v>
      </c>
      <c r="C316" s="149" t="s">
        <v>1013</v>
      </c>
      <c r="D316" s="149" t="s">
        <v>867</v>
      </c>
      <c r="E316" s="149" t="s">
        <v>1109</v>
      </c>
      <c r="F316" s="151" t="s">
        <v>1204</v>
      </c>
      <c r="G316" s="149" t="s">
        <v>905</v>
      </c>
    </row>
    <row r="317" spans="2:7" ht="14.25" customHeight="1" x14ac:dyDescent="0.25">
      <c r="B317" s="149">
        <v>4446</v>
      </c>
      <c r="C317" s="149" t="s">
        <v>1013</v>
      </c>
      <c r="D317" s="149" t="s">
        <v>867</v>
      </c>
      <c r="E317" s="149" t="s">
        <v>1109</v>
      </c>
      <c r="F317" s="151" t="s">
        <v>483</v>
      </c>
    </row>
    <row r="318" spans="2:7" ht="14.25" customHeight="1" x14ac:dyDescent="0.25">
      <c r="B318" s="149">
        <v>4425</v>
      </c>
      <c r="C318" s="149" t="s">
        <v>1013</v>
      </c>
      <c r="D318" s="149" t="s">
        <v>867</v>
      </c>
      <c r="E318" s="149" t="s">
        <v>1109</v>
      </c>
      <c r="F318" s="151" t="s">
        <v>92</v>
      </c>
    </row>
    <row r="319" spans="2:7" ht="14.25" customHeight="1" x14ac:dyDescent="0.25">
      <c r="B319" s="149">
        <v>8657</v>
      </c>
      <c r="C319" s="149" t="s">
        <v>1013</v>
      </c>
      <c r="D319" s="149" t="s">
        <v>867</v>
      </c>
      <c r="E319" s="149" t="s">
        <v>1109</v>
      </c>
      <c r="F319" s="151" t="s">
        <v>308</v>
      </c>
    </row>
    <row r="320" spans="2:7" ht="14.25" customHeight="1" x14ac:dyDescent="0.25">
      <c r="B320" s="149">
        <v>7479</v>
      </c>
      <c r="C320" s="149" t="s">
        <v>1013</v>
      </c>
      <c r="D320" s="149" t="s">
        <v>867</v>
      </c>
      <c r="E320" s="149" t="s">
        <v>1109</v>
      </c>
      <c r="F320" s="151" t="s">
        <v>510</v>
      </c>
    </row>
    <row r="321" spans="2:7" ht="14.25" customHeight="1" x14ac:dyDescent="0.25">
      <c r="B321" s="149">
        <v>7496</v>
      </c>
      <c r="C321" s="149" t="s">
        <v>1013</v>
      </c>
      <c r="D321" s="149" t="s">
        <v>867</v>
      </c>
      <c r="E321" s="149" t="s">
        <v>1109</v>
      </c>
      <c r="F321" s="151" t="s">
        <v>1049</v>
      </c>
    </row>
    <row r="322" spans="2:7" ht="14.25" customHeight="1" x14ac:dyDescent="0.25">
      <c r="B322" s="149">
        <v>7879</v>
      </c>
      <c r="C322" s="149" t="s">
        <v>1013</v>
      </c>
      <c r="D322" s="149" t="s">
        <v>867</v>
      </c>
      <c r="E322" s="149" t="s">
        <v>1109</v>
      </c>
      <c r="F322" s="151" t="s">
        <v>678</v>
      </c>
    </row>
    <row r="323" spans="2:7" ht="14.25" customHeight="1" x14ac:dyDescent="0.25">
      <c r="B323" s="149">
        <v>4406</v>
      </c>
      <c r="C323" s="149" t="s">
        <v>1013</v>
      </c>
      <c r="D323" s="149" t="s">
        <v>867</v>
      </c>
      <c r="E323" s="149" t="s">
        <v>1109</v>
      </c>
      <c r="F323" s="151" t="s">
        <v>1050</v>
      </c>
    </row>
    <row r="324" spans="2:7" ht="14.25" customHeight="1" x14ac:dyDescent="0.25">
      <c r="B324" s="149">
        <v>7487</v>
      </c>
      <c r="C324" s="149" t="s">
        <v>1013</v>
      </c>
      <c r="D324" s="149" t="s">
        <v>867</v>
      </c>
      <c r="E324" s="149" t="s">
        <v>1109</v>
      </c>
      <c r="F324" s="151" t="s">
        <v>1051</v>
      </c>
    </row>
    <row r="325" spans="2:7" ht="14.25" customHeight="1" x14ac:dyDescent="0.25">
      <c r="B325" s="149">
        <v>9593</v>
      </c>
      <c r="C325" s="149" t="s">
        <v>1013</v>
      </c>
      <c r="D325" s="149" t="s">
        <v>867</v>
      </c>
      <c r="E325" s="149" t="s">
        <v>1109</v>
      </c>
      <c r="F325" s="151" t="s">
        <v>484</v>
      </c>
    </row>
    <row r="326" spans="2:7" ht="14.25" customHeight="1" x14ac:dyDescent="0.25">
      <c r="B326" s="149">
        <v>4609</v>
      </c>
      <c r="C326" s="149" t="s">
        <v>1013</v>
      </c>
      <c r="D326" s="149" t="s">
        <v>867</v>
      </c>
      <c r="E326" s="149" t="s">
        <v>1109</v>
      </c>
      <c r="F326" s="151" t="s">
        <v>156</v>
      </c>
    </row>
    <row r="327" spans="2:7" ht="14.25" customHeight="1" x14ac:dyDescent="0.25">
      <c r="B327" s="149">
        <v>9425</v>
      </c>
      <c r="C327" s="149" t="s">
        <v>1013</v>
      </c>
      <c r="D327" s="149" t="s">
        <v>867</v>
      </c>
      <c r="E327" s="149" t="s">
        <v>1109</v>
      </c>
      <c r="F327" s="151" t="s">
        <v>656</v>
      </c>
    </row>
    <row r="328" spans="2:7" ht="14.25" customHeight="1" x14ac:dyDescent="0.25">
      <c r="B328" s="149">
        <v>7561</v>
      </c>
      <c r="C328" s="149" t="s">
        <v>1013</v>
      </c>
      <c r="D328" s="149" t="s">
        <v>867</v>
      </c>
      <c r="E328" s="149" t="s">
        <v>1109</v>
      </c>
      <c r="F328" s="151" t="s">
        <v>655</v>
      </c>
    </row>
    <row r="329" spans="2:7" ht="14.25" customHeight="1" x14ac:dyDescent="0.25">
      <c r="B329" s="149">
        <v>9594</v>
      </c>
      <c r="C329" s="149" t="s">
        <v>1013</v>
      </c>
      <c r="D329" s="149" t="s">
        <v>867</v>
      </c>
      <c r="E329" s="149" t="s">
        <v>1109</v>
      </c>
      <c r="F329" s="151" t="s">
        <v>486</v>
      </c>
    </row>
    <row r="330" spans="2:7" ht="14.25" customHeight="1" x14ac:dyDescent="0.25">
      <c r="B330" s="149">
        <v>6747</v>
      </c>
      <c r="C330" s="149" t="s">
        <v>1013</v>
      </c>
      <c r="D330" s="149" t="s">
        <v>867</v>
      </c>
      <c r="E330" s="149" t="s">
        <v>1109</v>
      </c>
      <c r="F330" s="151" t="s">
        <v>1205</v>
      </c>
      <c r="G330" s="149" t="s">
        <v>1206</v>
      </c>
    </row>
    <row r="331" spans="2:7" ht="14.25" customHeight="1" x14ac:dyDescent="0.25">
      <c r="B331" s="149">
        <v>7491</v>
      </c>
      <c r="C331" s="149" t="s">
        <v>1013</v>
      </c>
      <c r="D331" s="149" t="s">
        <v>867</v>
      </c>
      <c r="E331" s="149" t="s">
        <v>1109</v>
      </c>
      <c r="F331" s="151" t="s">
        <v>1110</v>
      </c>
    </row>
    <row r="332" spans="2:7" ht="14.25" customHeight="1" x14ac:dyDescent="0.25">
      <c r="B332" s="149">
        <v>7101</v>
      </c>
      <c r="C332" s="149" t="s">
        <v>1013</v>
      </c>
      <c r="D332" s="149" t="s">
        <v>867</v>
      </c>
      <c r="E332" s="149" t="s">
        <v>1109</v>
      </c>
      <c r="F332" s="151" t="s">
        <v>1111</v>
      </c>
    </row>
    <row r="333" spans="2:7" ht="14.25" customHeight="1" x14ac:dyDescent="0.25">
      <c r="B333" s="149">
        <v>7306</v>
      </c>
      <c r="C333" s="149" t="s">
        <v>1013</v>
      </c>
      <c r="D333" s="149" t="s">
        <v>867</v>
      </c>
      <c r="E333" s="149" t="s">
        <v>1109</v>
      </c>
      <c r="F333" s="151" t="s">
        <v>1112</v>
      </c>
    </row>
    <row r="334" spans="2:7" ht="14.25" customHeight="1" x14ac:dyDescent="0.25">
      <c r="B334" s="149">
        <v>7053</v>
      </c>
      <c r="C334" s="149" t="s">
        <v>1014</v>
      </c>
      <c r="D334" s="149" t="s">
        <v>235</v>
      </c>
      <c r="E334" s="149" t="s">
        <v>1113</v>
      </c>
      <c r="F334" s="151" t="s">
        <v>1114</v>
      </c>
    </row>
    <row r="335" spans="2:7" ht="14.25" customHeight="1" x14ac:dyDescent="0.25">
      <c r="B335" s="149">
        <v>4659</v>
      </c>
      <c r="C335" s="149" t="s">
        <v>1014</v>
      </c>
      <c r="D335" s="149" t="s">
        <v>235</v>
      </c>
      <c r="E335" s="149" t="s">
        <v>1113</v>
      </c>
      <c r="F335" s="151" t="s">
        <v>207</v>
      </c>
    </row>
    <row r="336" spans="2:7" ht="14.25" customHeight="1" x14ac:dyDescent="0.25">
      <c r="B336" s="149">
        <v>7689</v>
      </c>
      <c r="C336" s="149" t="s">
        <v>1014</v>
      </c>
      <c r="D336" s="149" t="s">
        <v>235</v>
      </c>
      <c r="E336" s="149" t="s">
        <v>1113</v>
      </c>
      <c r="F336" s="151" t="s">
        <v>187</v>
      </c>
    </row>
    <row r="337" spans="2:6" ht="14.25" customHeight="1" x14ac:dyDescent="0.25">
      <c r="B337" s="149">
        <v>7818</v>
      </c>
      <c r="C337" s="149" t="s">
        <v>1014</v>
      </c>
      <c r="D337" s="149" t="s">
        <v>235</v>
      </c>
      <c r="E337" s="149" t="s">
        <v>1113</v>
      </c>
      <c r="F337" s="151" t="s">
        <v>424</v>
      </c>
    </row>
    <row r="338" spans="2:6" ht="14.25" customHeight="1" x14ac:dyDescent="0.25">
      <c r="B338" s="149">
        <v>9529</v>
      </c>
      <c r="C338" s="149" t="s">
        <v>1014</v>
      </c>
      <c r="D338" s="149" t="s">
        <v>235</v>
      </c>
      <c r="E338" s="149" t="s">
        <v>1113</v>
      </c>
      <c r="F338" s="151" t="s">
        <v>527</v>
      </c>
    </row>
    <row r="339" spans="2:6" ht="14.25" customHeight="1" x14ac:dyDescent="0.25">
      <c r="B339" s="149">
        <v>4789</v>
      </c>
      <c r="C339" s="149" t="s">
        <v>1014</v>
      </c>
      <c r="D339" s="149" t="s">
        <v>235</v>
      </c>
      <c r="E339" s="149" t="s">
        <v>1113</v>
      </c>
      <c r="F339" s="151" t="s">
        <v>236</v>
      </c>
    </row>
    <row r="340" spans="2:6" ht="14.25" customHeight="1" x14ac:dyDescent="0.25">
      <c r="B340" s="149">
        <v>9855</v>
      </c>
      <c r="C340" s="149" t="s">
        <v>1014</v>
      </c>
      <c r="D340" s="149" t="s">
        <v>235</v>
      </c>
      <c r="E340" s="149" t="s">
        <v>1113</v>
      </c>
      <c r="F340" s="151" t="s">
        <v>839</v>
      </c>
    </row>
    <row r="341" spans="2:6" ht="14.25" customHeight="1" x14ac:dyDescent="0.25">
      <c r="B341" s="149">
        <v>7465</v>
      </c>
      <c r="C341" s="149" t="s">
        <v>1014</v>
      </c>
      <c r="D341" s="149" t="s">
        <v>235</v>
      </c>
      <c r="E341" s="149" t="s">
        <v>1113</v>
      </c>
      <c r="F341" s="151" t="s">
        <v>27</v>
      </c>
    </row>
    <row r="342" spans="2:6" ht="14.25" customHeight="1" x14ac:dyDescent="0.25">
      <c r="B342" s="149">
        <v>7619</v>
      </c>
      <c r="C342" s="149" t="s">
        <v>1014</v>
      </c>
      <c r="D342" s="149" t="s">
        <v>235</v>
      </c>
      <c r="E342" s="149" t="s">
        <v>1113</v>
      </c>
      <c r="F342" s="151" t="s">
        <v>1115</v>
      </c>
    </row>
    <row r="343" spans="2:6" ht="14.25" customHeight="1" x14ac:dyDescent="0.25">
      <c r="B343" s="149">
        <v>4790</v>
      </c>
      <c r="C343" s="149" t="s">
        <v>1014</v>
      </c>
      <c r="D343" s="149" t="s">
        <v>235</v>
      </c>
      <c r="E343" s="149" t="s">
        <v>1113</v>
      </c>
      <c r="F343" s="151" t="s">
        <v>237</v>
      </c>
    </row>
    <row r="344" spans="2:6" ht="14.25" customHeight="1" x14ac:dyDescent="0.25">
      <c r="B344" s="149">
        <v>4791</v>
      </c>
      <c r="C344" s="149" t="s">
        <v>1014</v>
      </c>
      <c r="D344" s="149" t="s">
        <v>235</v>
      </c>
      <c r="E344" s="149" t="s">
        <v>1113</v>
      </c>
      <c r="F344" s="151" t="s">
        <v>238</v>
      </c>
    </row>
    <row r="345" spans="2:6" ht="14.25" customHeight="1" x14ac:dyDescent="0.25">
      <c r="B345" s="149">
        <v>8688</v>
      </c>
      <c r="C345" s="149" t="s">
        <v>1014</v>
      </c>
      <c r="D345" s="149" t="s">
        <v>235</v>
      </c>
      <c r="E345" s="149" t="s">
        <v>1113</v>
      </c>
      <c r="F345" s="151" t="s">
        <v>423</v>
      </c>
    </row>
    <row r="346" spans="2:6" ht="14.25" customHeight="1" x14ac:dyDescent="0.25">
      <c r="B346" s="149">
        <v>8513</v>
      </c>
      <c r="C346" s="149" t="s">
        <v>1014</v>
      </c>
      <c r="D346" s="149" t="s">
        <v>235</v>
      </c>
      <c r="E346" s="149" t="s">
        <v>1113</v>
      </c>
      <c r="F346" s="151" t="s">
        <v>244</v>
      </c>
    </row>
    <row r="347" spans="2:6" ht="14.25" customHeight="1" x14ac:dyDescent="0.25">
      <c r="B347" s="149">
        <v>9440</v>
      </c>
      <c r="C347" s="149" t="s">
        <v>1014</v>
      </c>
      <c r="D347" s="149" t="s">
        <v>235</v>
      </c>
      <c r="E347" s="149" t="s">
        <v>1113</v>
      </c>
      <c r="F347" s="151" t="s">
        <v>422</v>
      </c>
    </row>
    <row r="348" spans="2:6" ht="14.25" customHeight="1" x14ac:dyDescent="0.25">
      <c r="B348" s="149">
        <v>8048</v>
      </c>
      <c r="C348" s="149" t="s">
        <v>1014</v>
      </c>
      <c r="D348" s="149" t="s">
        <v>235</v>
      </c>
      <c r="E348" s="149" t="s">
        <v>1113</v>
      </c>
      <c r="F348" s="151" t="s">
        <v>785</v>
      </c>
    </row>
    <row r="349" spans="2:6" ht="14.25" customHeight="1" x14ac:dyDescent="0.25">
      <c r="B349" s="149">
        <v>1053</v>
      </c>
      <c r="C349" s="149" t="s">
        <v>1014</v>
      </c>
      <c r="D349" s="149" t="s">
        <v>235</v>
      </c>
      <c r="E349" s="149" t="s">
        <v>1113</v>
      </c>
      <c r="F349" s="151" t="s">
        <v>529</v>
      </c>
    </row>
    <row r="350" spans="2:6" ht="14.25" customHeight="1" x14ac:dyDescent="0.25">
      <c r="B350" s="149">
        <v>4793</v>
      </c>
      <c r="C350" s="149" t="s">
        <v>1014</v>
      </c>
      <c r="D350" s="149" t="s">
        <v>235</v>
      </c>
      <c r="E350" s="149" t="s">
        <v>1113</v>
      </c>
      <c r="F350" s="151" t="s">
        <v>239</v>
      </c>
    </row>
    <row r="351" spans="2:6" ht="14.25" customHeight="1" x14ac:dyDescent="0.25">
      <c r="B351" s="149">
        <v>9783</v>
      </c>
      <c r="C351" s="149" t="s">
        <v>1014</v>
      </c>
      <c r="D351" s="149" t="s">
        <v>235</v>
      </c>
      <c r="E351" s="149" t="s">
        <v>1113</v>
      </c>
      <c r="F351" s="151" t="s">
        <v>779</v>
      </c>
    </row>
    <row r="352" spans="2:6" ht="14.25" customHeight="1" x14ac:dyDescent="0.25">
      <c r="B352" s="149">
        <v>8047</v>
      </c>
      <c r="C352" s="149" t="s">
        <v>1014</v>
      </c>
      <c r="D352" s="149" t="s">
        <v>235</v>
      </c>
      <c r="E352" s="149" t="s">
        <v>1113</v>
      </c>
      <c r="F352" s="151" t="s">
        <v>28</v>
      </c>
    </row>
    <row r="353" spans="2:7" ht="14.25" customHeight="1" x14ac:dyDescent="0.25">
      <c r="B353" s="149">
        <v>7814</v>
      </c>
      <c r="C353" s="149" t="s">
        <v>1014</v>
      </c>
      <c r="D353" s="149" t="s">
        <v>235</v>
      </c>
      <c r="E353" s="149" t="s">
        <v>1113</v>
      </c>
      <c r="F353" s="151" t="s">
        <v>535</v>
      </c>
    </row>
    <row r="354" spans="2:7" ht="14.25" customHeight="1" x14ac:dyDescent="0.25">
      <c r="B354" s="149">
        <v>9437</v>
      </c>
      <c r="C354" s="149" t="s">
        <v>1014</v>
      </c>
      <c r="D354" s="149" t="s">
        <v>235</v>
      </c>
      <c r="E354" s="149" t="s">
        <v>1113</v>
      </c>
      <c r="F354" s="151" t="s">
        <v>425</v>
      </c>
    </row>
    <row r="355" spans="2:7" ht="14.25" customHeight="1" x14ac:dyDescent="0.25">
      <c r="B355" s="149">
        <v>4147</v>
      </c>
      <c r="C355" s="149" t="s">
        <v>1014</v>
      </c>
      <c r="D355" s="149" t="s">
        <v>235</v>
      </c>
      <c r="E355" s="149" t="s">
        <v>1113</v>
      </c>
      <c r="F355" s="151" t="s">
        <v>30</v>
      </c>
    </row>
    <row r="356" spans="2:7" ht="14.25" customHeight="1" x14ac:dyDescent="0.25">
      <c r="B356" s="149">
        <v>8031</v>
      </c>
      <c r="C356" s="149" t="s">
        <v>1014</v>
      </c>
      <c r="D356" s="149" t="s">
        <v>235</v>
      </c>
      <c r="E356" s="149" t="s">
        <v>1113</v>
      </c>
      <c r="F356" s="151" t="s">
        <v>765</v>
      </c>
    </row>
    <row r="357" spans="2:7" ht="14.25" customHeight="1" x14ac:dyDescent="0.25">
      <c r="B357" s="149">
        <v>7458</v>
      </c>
      <c r="C357" s="149" t="s">
        <v>1014</v>
      </c>
      <c r="D357" s="149" t="s">
        <v>235</v>
      </c>
      <c r="E357" s="149" t="s">
        <v>1113</v>
      </c>
      <c r="F357" s="151" t="s">
        <v>410</v>
      </c>
    </row>
    <row r="358" spans="2:7" ht="14.25" customHeight="1" x14ac:dyDescent="0.25">
      <c r="B358" s="149">
        <v>4775</v>
      </c>
      <c r="C358" s="149" t="s">
        <v>1014</v>
      </c>
      <c r="D358" s="149" t="s">
        <v>235</v>
      </c>
      <c r="E358" s="149" t="s">
        <v>1113</v>
      </c>
      <c r="F358" s="151" t="s">
        <v>243</v>
      </c>
    </row>
    <row r="359" spans="2:7" ht="14.25" customHeight="1" x14ac:dyDescent="0.25">
      <c r="B359" s="149">
        <v>7499</v>
      </c>
      <c r="C359" s="149" t="s">
        <v>1014</v>
      </c>
      <c r="D359" s="149" t="s">
        <v>235</v>
      </c>
      <c r="E359" s="149" t="s">
        <v>1113</v>
      </c>
      <c r="F359" s="151" t="s">
        <v>536</v>
      </c>
    </row>
    <row r="360" spans="2:7" ht="14.25" customHeight="1" x14ac:dyDescent="0.25">
      <c r="B360" s="149">
        <v>7461</v>
      </c>
      <c r="C360" s="149" t="s">
        <v>1014</v>
      </c>
      <c r="D360" s="149" t="s">
        <v>235</v>
      </c>
      <c r="E360" s="149" t="s">
        <v>1113</v>
      </c>
      <c r="F360" s="151" t="s">
        <v>241</v>
      </c>
    </row>
    <row r="361" spans="2:7" ht="14.25" customHeight="1" x14ac:dyDescent="0.25">
      <c r="B361" s="149">
        <v>4435</v>
      </c>
      <c r="C361" s="149" t="s">
        <v>1014</v>
      </c>
      <c r="D361" s="149" t="s">
        <v>235</v>
      </c>
      <c r="E361" s="149" t="s">
        <v>1113</v>
      </c>
      <c r="F361" s="151" t="s">
        <v>142</v>
      </c>
    </row>
    <row r="362" spans="2:7" ht="14.25" customHeight="1" x14ac:dyDescent="0.25">
      <c r="B362" s="149">
        <v>9502</v>
      </c>
      <c r="C362" s="149" t="s">
        <v>1014</v>
      </c>
      <c r="D362" s="149" t="s">
        <v>235</v>
      </c>
      <c r="E362" s="149" t="s">
        <v>1113</v>
      </c>
      <c r="F362" s="151" t="s">
        <v>743</v>
      </c>
    </row>
    <row r="363" spans="2:7" ht="14.25" customHeight="1" x14ac:dyDescent="0.25">
      <c r="B363" s="149">
        <v>9511</v>
      </c>
      <c r="C363" s="149" t="s">
        <v>1014</v>
      </c>
      <c r="D363" s="149" t="s">
        <v>235</v>
      </c>
      <c r="E363" s="149" t="s">
        <v>1113</v>
      </c>
      <c r="F363" s="151" t="s">
        <v>530</v>
      </c>
    </row>
    <row r="364" spans="2:7" ht="14.25" customHeight="1" x14ac:dyDescent="0.25">
      <c r="B364" s="149">
        <v>7823</v>
      </c>
      <c r="C364" s="149" t="s">
        <v>1014</v>
      </c>
      <c r="D364" s="149" t="s">
        <v>235</v>
      </c>
      <c r="E364" s="149" t="s">
        <v>1113</v>
      </c>
      <c r="F364" s="151" t="s">
        <v>222</v>
      </c>
    </row>
    <row r="365" spans="2:7" ht="14.25" customHeight="1" x14ac:dyDescent="0.25">
      <c r="B365" s="149">
        <v>6536</v>
      </c>
      <c r="C365" s="149" t="s">
        <v>1014</v>
      </c>
      <c r="D365" s="149" t="s">
        <v>235</v>
      </c>
      <c r="E365" s="149" t="s">
        <v>1113</v>
      </c>
      <c r="F365" s="151" t="s">
        <v>1207</v>
      </c>
      <c r="G365" s="149" t="s">
        <v>905</v>
      </c>
    </row>
    <row r="366" spans="2:7" ht="14.25" customHeight="1" x14ac:dyDescent="0.25">
      <c r="B366" s="149">
        <v>9433</v>
      </c>
      <c r="C366" s="149" t="s">
        <v>1014</v>
      </c>
      <c r="D366" s="149" t="s">
        <v>235</v>
      </c>
      <c r="E366" s="149" t="s">
        <v>1113</v>
      </c>
      <c r="F366" s="151" t="s">
        <v>403</v>
      </c>
    </row>
    <row r="367" spans="2:7" ht="14.25" customHeight="1" x14ac:dyDescent="0.25">
      <c r="B367" s="149">
        <v>1143</v>
      </c>
      <c r="C367" s="149" t="s">
        <v>1014</v>
      </c>
      <c r="D367" s="149" t="s">
        <v>235</v>
      </c>
      <c r="E367" s="149" t="s">
        <v>1113</v>
      </c>
      <c r="F367" s="151" t="s">
        <v>537</v>
      </c>
    </row>
    <row r="368" spans="2:7" ht="14.25" customHeight="1" x14ac:dyDescent="0.25">
      <c r="B368" s="149">
        <v>1988</v>
      </c>
      <c r="C368" s="149" t="s">
        <v>1014</v>
      </c>
      <c r="D368" s="149" t="s">
        <v>235</v>
      </c>
      <c r="E368" s="149" t="s">
        <v>1113</v>
      </c>
      <c r="F368" s="151" t="s">
        <v>1116</v>
      </c>
    </row>
    <row r="369" spans="2:6" ht="14.25" customHeight="1" x14ac:dyDescent="0.25">
      <c r="B369" s="149">
        <v>5746</v>
      </c>
      <c r="C369" s="149" t="s">
        <v>1014</v>
      </c>
      <c r="D369" s="149" t="s">
        <v>235</v>
      </c>
      <c r="E369" s="149" t="s">
        <v>1113</v>
      </c>
      <c r="F369" s="151" t="s">
        <v>189</v>
      </c>
    </row>
    <row r="370" spans="2:6" ht="14.25" customHeight="1" x14ac:dyDescent="0.25">
      <c r="B370" s="149">
        <v>8282</v>
      </c>
      <c r="C370" s="149" t="s">
        <v>1014</v>
      </c>
      <c r="D370" s="149" t="s">
        <v>235</v>
      </c>
      <c r="E370" s="149" t="s">
        <v>1113</v>
      </c>
      <c r="F370" s="151" t="s">
        <v>538</v>
      </c>
    </row>
    <row r="371" spans="2:6" ht="14.25" customHeight="1" x14ac:dyDescent="0.25">
      <c r="B371" s="149">
        <v>4656</v>
      </c>
      <c r="C371" s="149" t="s">
        <v>1014</v>
      </c>
      <c r="D371" s="149" t="s">
        <v>235</v>
      </c>
      <c r="E371" s="149" t="s">
        <v>1113</v>
      </c>
      <c r="F371" s="151" t="s">
        <v>218</v>
      </c>
    </row>
    <row r="372" spans="2:6" ht="14.25" customHeight="1" x14ac:dyDescent="0.25">
      <c r="B372" s="149">
        <v>9531</v>
      </c>
      <c r="C372" s="149" t="s">
        <v>1014</v>
      </c>
      <c r="D372" s="149" t="s">
        <v>235</v>
      </c>
      <c r="E372" s="149" t="s">
        <v>1113</v>
      </c>
      <c r="F372" s="151" t="s">
        <v>692</v>
      </c>
    </row>
    <row r="373" spans="2:6" ht="14.25" customHeight="1" x14ac:dyDescent="0.25">
      <c r="B373" s="149">
        <v>7524</v>
      </c>
      <c r="C373" s="149" t="s">
        <v>1014</v>
      </c>
      <c r="D373" s="149" t="s">
        <v>235</v>
      </c>
      <c r="E373" s="149" t="s">
        <v>1113</v>
      </c>
      <c r="F373" s="151" t="s">
        <v>679</v>
      </c>
    </row>
    <row r="374" spans="2:6" ht="14.25" customHeight="1" x14ac:dyDescent="0.25">
      <c r="B374" s="149">
        <v>8029</v>
      </c>
      <c r="C374" s="149" t="s">
        <v>1014</v>
      </c>
      <c r="D374" s="149" t="s">
        <v>235</v>
      </c>
      <c r="E374" s="149" t="s">
        <v>1113</v>
      </c>
      <c r="F374" s="151" t="s">
        <v>672</v>
      </c>
    </row>
    <row r="375" spans="2:6" ht="14.25" customHeight="1" x14ac:dyDescent="0.25">
      <c r="B375" s="149">
        <v>8702</v>
      </c>
      <c r="C375" s="149" t="s">
        <v>1014</v>
      </c>
      <c r="D375" s="149" t="s">
        <v>235</v>
      </c>
      <c r="E375" s="149" t="s">
        <v>1113</v>
      </c>
      <c r="F375" s="151" t="s">
        <v>334</v>
      </c>
    </row>
    <row r="376" spans="2:6" ht="14.25" customHeight="1" x14ac:dyDescent="0.25">
      <c r="B376" s="149">
        <v>8735</v>
      </c>
      <c r="C376" s="149" t="s">
        <v>1014</v>
      </c>
      <c r="D376" s="149" t="s">
        <v>235</v>
      </c>
      <c r="E376" s="149" t="s">
        <v>1113</v>
      </c>
      <c r="F376" s="151" t="s">
        <v>330</v>
      </c>
    </row>
    <row r="377" spans="2:6" ht="14.25" customHeight="1" x14ac:dyDescent="0.25">
      <c r="B377" s="149">
        <v>7698</v>
      </c>
      <c r="C377" s="149" t="s">
        <v>1014</v>
      </c>
      <c r="D377" s="149" t="s">
        <v>235</v>
      </c>
      <c r="E377" s="149" t="s">
        <v>1113</v>
      </c>
      <c r="F377" s="151" t="s">
        <v>122</v>
      </c>
    </row>
    <row r="378" spans="2:6" ht="14.25" customHeight="1" x14ac:dyDescent="0.25">
      <c r="B378" s="149">
        <v>9080</v>
      </c>
      <c r="C378" s="149" t="s">
        <v>1014</v>
      </c>
      <c r="D378" s="149" t="s">
        <v>235</v>
      </c>
      <c r="E378" s="149" t="s">
        <v>1113</v>
      </c>
      <c r="F378" s="151" t="s">
        <v>531</v>
      </c>
    </row>
    <row r="379" spans="2:6" ht="14.25" customHeight="1" x14ac:dyDescent="0.25">
      <c r="B379" s="149">
        <v>9439</v>
      </c>
      <c r="C379" s="149" t="s">
        <v>1014</v>
      </c>
      <c r="D379" s="149" t="s">
        <v>235</v>
      </c>
      <c r="E379" s="149" t="s">
        <v>1113</v>
      </c>
      <c r="F379" s="151" t="s">
        <v>415</v>
      </c>
    </row>
    <row r="380" spans="2:6" ht="14.25" customHeight="1" x14ac:dyDescent="0.25">
      <c r="B380" s="149">
        <v>4687</v>
      </c>
      <c r="C380" s="149" t="s">
        <v>1014</v>
      </c>
      <c r="D380" s="149" t="s">
        <v>235</v>
      </c>
      <c r="E380" s="149" t="s">
        <v>1113</v>
      </c>
      <c r="F380" s="151" t="s">
        <v>188</v>
      </c>
    </row>
    <row r="381" spans="2:6" ht="14.25" customHeight="1" x14ac:dyDescent="0.25">
      <c r="B381" s="149">
        <v>9767</v>
      </c>
      <c r="C381" s="149" t="s">
        <v>1014</v>
      </c>
      <c r="D381" s="149" t="s">
        <v>235</v>
      </c>
      <c r="E381" s="149" t="s">
        <v>1113</v>
      </c>
      <c r="F381" s="151" t="s">
        <v>1117</v>
      </c>
    </row>
    <row r="382" spans="2:6" ht="14.25" customHeight="1" x14ac:dyDescent="0.25">
      <c r="B382" s="149">
        <v>3807</v>
      </c>
      <c r="C382" s="149" t="s">
        <v>1014</v>
      </c>
      <c r="D382" s="149" t="s">
        <v>235</v>
      </c>
      <c r="E382" s="149" t="s">
        <v>1113</v>
      </c>
      <c r="F382" s="151" t="s">
        <v>331</v>
      </c>
    </row>
    <row r="383" spans="2:6" ht="14.25" customHeight="1" x14ac:dyDescent="0.25">
      <c r="B383" s="149">
        <v>7055</v>
      </c>
      <c r="C383" s="149" t="s">
        <v>1014</v>
      </c>
      <c r="D383" s="149" t="s">
        <v>235</v>
      </c>
      <c r="E383" s="149" t="s">
        <v>1113</v>
      </c>
      <c r="F383" s="151" t="s">
        <v>1118</v>
      </c>
    </row>
    <row r="384" spans="2:6" ht="14.25" customHeight="1" x14ac:dyDescent="0.25">
      <c r="B384" s="149">
        <v>9274</v>
      </c>
      <c r="C384" s="149" t="s">
        <v>1014</v>
      </c>
      <c r="D384" s="149" t="s">
        <v>235</v>
      </c>
      <c r="E384" s="149" t="s">
        <v>1113</v>
      </c>
      <c r="F384" s="151" t="s">
        <v>1119</v>
      </c>
    </row>
    <row r="385" spans="2:7" ht="14.25" customHeight="1" x14ac:dyDescent="0.25">
      <c r="B385" s="149">
        <v>8024</v>
      </c>
      <c r="C385" s="149" t="s">
        <v>1014</v>
      </c>
      <c r="D385" s="149" t="s">
        <v>235</v>
      </c>
      <c r="E385" s="149" t="s">
        <v>1113</v>
      </c>
      <c r="F385" s="151" t="s">
        <v>539</v>
      </c>
    </row>
    <row r="386" spans="2:7" ht="14.25" customHeight="1" x14ac:dyDescent="0.25">
      <c r="B386" s="149">
        <v>9765</v>
      </c>
      <c r="C386" s="149" t="s">
        <v>1014</v>
      </c>
      <c r="D386" s="149" t="s">
        <v>235</v>
      </c>
      <c r="E386" s="149" t="s">
        <v>1113</v>
      </c>
      <c r="F386" s="151" t="s">
        <v>603</v>
      </c>
    </row>
    <row r="387" spans="2:7" ht="14.25" customHeight="1" x14ac:dyDescent="0.25">
      <c r="B387" s="149">
        <v>8088</v>
      </c>
      <c r="C387" s="149" t="s">
        <v>1014</v>
      </c>
      <c r="D387" s="149" t="s">
        <v>235</v>
      </c>
      <c r="E387" s="149" t="s">
        <v>1113</v>
      </c>
      <c r="F387" s="151" t="s">
        <v>427</v>
      </c>
    </row>
    <row r="388" spans="2:7" ht="14.25" customHeight="1" x14ac:dyDescent="0.25">
      <c r="B388" s="149">
        <v>9764</v>
      </c>
      <c r="C388" s="149" t="s">
        <v>1014</v>
      </c>
      <c r="D388" s="149" t="s">
        <v>235</v>
      </c>
      <c r="E388" s="149" t="s">
        <v>1113</v>
      </c>
      <c r="F388" s="151" t="s">
        <v>540</v>
      </c>
    </row>
    <row r="389" spans="2:7" ht="14.25" customHeight="1" x14ac:dyDescent="0.25">
      <c r="B389" s="149">
        <v>6545</v>
      </c>
      <c r="C389" s="149" t="s">
        <v>1014</v>
      </c>
      <c r="D389" s="149" t="s">
        <v>235</v>
      </c>
      <c r="E389" s="149" t="s">
        <v>1113</v>
      </c>
      <c r="F389" s="151" t="s">
        <v>1208</v>
      </c>
      <c r="G389" s="149" t="s">
        <v>905</v>
      </c>
    </row>
    <row r="390" spans="2:7" ht="14.25" customHeight="1" x14ac:dyDescent="0.25">
      <c r="B390" s="149">
        <v>8736</v>
      </c>
      <c r="C390" s="149" t="s">
        <v>1014</v>
      </c>
      <c r="D390" s="149" t="s">
        <v>235</v>
      </c>
      <c r="E390" s="149" t="s">
        <v>1113</v>
      </c>
      <c r="F390" s="151" t="s">
        <v>332</v>
      </c>
    </row>
    <row r="391" spans="2:7" ht="14.25" customHeight="1" x14ac:dyDescent="0.25">
      <c r="B391" s="149">
        <v>9532</v>
      </c>
      <c r="C391" s="149" t="s">
        <v>1014</v>
      </c>
      <c r="D391" s="149" t="s">
        <v>235</v>
      </c>
      <c r="E391" s="149" t="s">
        <v>1113</v>
      </c>
      <c r="F391" s="151" t="s">
        <v>541</v>
      </c>
    </row>
    <row r="392" spans="2:7" ht="14.25" customHeight="1" x14ac:dyDescent="0.25">
      <c r="B392" s="149">
        <v>8022</v>
      </c>
      <c r="C392" s="149" t="s">
        <v>1014</v>
      </c>
      <c r="D392" s="149" t="s">
        <v>235</v>
      </c>
      <c r="E392" s="149" t="s">
        <v>1113</v>
      </c>
      <c r="F392" s="151" t="s">
        <v>591</v>
      </c>
    </row>
    <row r="393" spans="2:7" ht="14.25" customHeight="1" x14ac:dyDescent="0.25">
      <c r="B393" s="149">
        <v>7821</v>
      </c>
      <c r="C393" s="149" t="s">
        <v>1014</v>
      </c>
      <c r="D393" s="149" t="s">
        <v>235</v>
      </c>
      <c r="E393" s="149" t="s">
        <v>1113</v>
      </c>
      <c r="F393" s="151" t="s">
        <v>542</v>
      </c>
    </row>
    <row r="394" spans="2:7" ht="14.25" customHeight="1" x14ac:dyDescent="0.25">
      <c r="B394" s="149">
        <v>7538</v>
      </c>
      <c r="C394" s="149" t="s">
        <v>1014</v>
      </c>
      <c r="D394" s="149" t="s">
        <v>235</v>
      </c>
      <c r="E394" s="149" t="s">
        <v>1113</v>
      </c>
      <c r="F394" s="151" t="s">
        <v>242</v>
      </c>
    </row>
    <row r="395" spans="2:7" ht="14.25" customHeight="1" x14ac:dyDescent="0.25">
      <c r="B395" s="149">
        <v>7148</v>
      </c>
      <c r="C395" s="149" t="s">
        <v>1026</v>
      </c>
      <c r="D395" s="149" t="s">
        <v>283</v>
      </c>
      <c r="E395" s="149" t="s">
        <v>1120</v>
      </c>
      <c r="F395" s="151" t="s">
        <v>1121</v>
      </c>
    </row>
    <row r="396" spans="2:7" ht="14.25" customHeight="1" x14ac:dyDescent="0.25">
      <c r="B396" s="153">
        <v>4100</v>
      </c>
      <c r="C396" s="153" t="s">
        <v>1026</v>
      </c>
      <c r="D396" s="149" t="s">
        <v>283</v>
      </c>
      <c r="E396" s="149" t="s">
        <v>1120</v>
      </c>
      <c r="F396" s="151" t="s">
        <v>850</v>
      </c>
    </row>
    <row r="397" spans="2:7" ht="14.25" customHeight="1" x14ac:dyDescent="0.25">
      <c r="B397" s="153">
        <v>7162</v>
      </c>
      <c r="C397" s="153" t="s">
        <v>1026</v>
      </c>
      <c r="D397" s="149" t="s">
        <v>283</v>
      </c>
      <c r="E397" s="149" t="s">
        <v>1120</v>
      </c>
      <c r="F397" s="151" t="s">
        <v>1122</v>
      </c>
    </row>
    <row r="398" spans="2:7" ht="14.25" customHeight="1" x14ac:dyDescent="0.25">
      <c r="B398" s="149">
        <v>7167</v>
      </c>
      <c r="C398" s="149" t="s">
        <v>1026</v>
      </c>
      <c r="D398" s="149" t="s">
        <v>283</v>
      </c>
      <c r="E398" s="149" t="s">
        <v>1120</v>
      </c>
      <c r="F398" s="151" t="s">
        <v>1123</v>
      </c>
    </row>
    <row r="399" spans="2:7" ht="14.25" customHeight="1" x14ac:dyDescent="0.25">
      <c r="B399" s="149">
        <v>6678</v>
      </c>
      <c r="C399" s="149" t="s">
        <v>1026</v>
      </c>
      <c r="D399" s="149" t="s">
        <v>283</v>
      </c>
      <c r="E399" s="149" t="s">
        <v>1120</v>
      </c>
      <c r="F399" s="151" t="s">
        <v>5</v>
      </c>
    </row>
    <row r="400" spans="2:7" ht="14.25" customHeight="1" x14ac:dyDescent="0.25">
      <c r="B400" s="149">
        <v>7134</v>
      </c>
      <c r="C400" s="149" t="s">
        <v>1026</v>
      </c>
      <c r="D400" s="149" t="s">
        <v>283</v>
      </c>
      <c r="E400" s="149" t="s">
        <v>1120</v>
      </c>
      <c r="F400" s="151" t="s">
        <v>1124</v>
      </c>
    </row>
    <row r="401" spans="2:7" ht="14.25" customHeight="1" x14ac:dyDescent="0.25">
      <c r="B401" s="149">
        <v>7863</v>
      </c>
      <c r="C401" s="149" t="s">
        <v>1026</v>
      </c>
      <c r="D401" s="149" t="s">
        <v>283</v>
      </c>
      <c r="E401" s="149" t="s">
        <v>1120</v>
      </c>
      <c r="F401" s="151" t="s">
        <v>792</v>
      </c>
    </row>
    <row r="402" spans="2:7" ht="14.25" customHeight="1" x14ac:dyDescent="0.25">
      <c r="B402" s="149">
        <v>7678</v>
      </c>
      <c r="C402" s="149" t="s">
        <v>1026</v>
      </c>
      <c r="D402" s="149" t="s">
        <v>283</v>
      </c>
      <c r="E402" s="149" t="s">
        <v>1120</v>
      </c>
      <c r="F402" s="151" t="s">
        <v>10</v>
      </c>
    </row>
    <row r="403" spans="2:7" ht="14.25" customHeight="1" x14ac:dyDescent="0.25">
      <c r="B403" s="149">
        <v>6399</v>
      </c>
      <c r="C403" s="149" t="s">
        <v>1026</v>
      </c>
      <c r="D403" s="149" t="s">
        <v>283</v>
      </c>
      <c r="E403" s="149" t="s">
        <v>1120</v>
      </c>
      <c r="F403" s="151" t="s">
        <v>4</v>
      </c>
    </row>
    <row r="404" spans="2:7" ht="14.25" customHeight="1" x14ac:dyDescent="0.25">
      <c r="B404" s="149">
        <v>5178</v>
      </c>
      <c r="C404" s="149" t="s">
        <v>1026</v>
      </c>
      <c r="D404" s="149" t="s">
        <v>283</v>
      </c>
      <c r="E404" s="149" t="s">
        <v>1120</v>
      </c>
      <c r="F404" s="151" t="s">
        <v>9</v>
      </c>
    </row>
    <row r="405" spans="2:7" ht="14.25" customHeight="1" x14ac:dyDescent="0.25">
      <c r="B405" s="149">
        <v>7284</v>
      </c>
      <c r="C405" s="149" t="s">
        <v>1026</v>
      </c>
      <c r="D405" s="149" t="s">
        <v>283</v>
      </c>
      <c r="E405" s="149" t="s">
        <v>1120</v>
      </c>
      <c r="F405" s="151" t="s">
        <v>351</v>
      </c>
    </row>
    <row r="406" spans="2:7" ht="14.25" customHeight="1" x14ac:dyDescent="0.25">
      <c r="B406" s="149">
        <v>4522</v>
      </c>
      <c r="C406" s="149" t="s">
        <v>1026</v>
      </c>
      <c r="D406" s="149" t="s">
        <v>283</v>
      </c>
      <c r="E406" s="149" t="s">
        <v>1120</v>
      </c>
      <c r="F406" s="151" t="s">
        <v>8</v>
      </c>
    </row>
    <row r="407" spans="2:7" ht="14.25" customHeight="1" x14ac:dyDescent="0.25">
      <c r="B407" s="149">
        <v>7121</v>
      </c>
      <c r="C407" s="149" t="s">
        <v>1026</v>
      </c>
      <c r="D407" s="149" t="s">
        <v>283</v>
      </c>
      <c r="E407" s="149" t="s">
        <v>1120</v>
      </c>
      <c r="F407" s="151" t="s">
        <v>707</v>
      </c>
    </row>
    <row r="408" spans="2:7" ht="14.25" customHeight="1" x14ac:dyDescent="0.25">
      <c r="B408" s="149">
        <v>6828</v>
      </c>
      <c r="C408" s="149" t="s">
        <v>1026</v>
      </c>
      <c r="D408" s="149" t="s">
        <v>283</v>
      </c>
      <c r="E408" s="149" t="s">
        <v>1120</v>
      </c>
      <c r="F408" s="151" t="s">
        <v>659</v>
      </c>
    </row>
    <row r="409" spans="2:7" ht="14.25" customHeight="1" x14ac:dyDescent="0.25">
      <c r="B409" s="149">
        <v>4114</v>
      </c>
      <c r="C409" s="149" t="s">
        <v>1026</v>
      </c>
      <c r="D409" s="149" t="s">
        <v>283</v>
      </c>
      <c r="E409" s="149" t="s">
        <v>1120</v>
      </c>
      <c r="F409" s="151" t="s">
        <v>352</v>
      </c>
    </row>
    <row r="410" spans="2:7" ht="14.25" customHeight="1" x14ac:dyDescent="0.25">
      <c r="B410" s="149">
        <v>7668</v>
      </c>
      <c r="C410" s="149" t="s">
        <v>1016</v>
      </c>
      <c r="D410" s="149" t="s">
        <v>1187</v>
      </c>
      <c r="E410" s="149" t="s">
        <v>1143</v>
      </c>
      <c r="F410" s="151" t="s">
        <v>1055</v>
      </c>
    </row>
    <row r="411" spans="2:7" ht="14.25" customHeight="1" x14ac:dyDescent="0.25">
      <c r="B411" s="149">
        <v>9129</v>
      </c>
      <c r="C411" s="149" t="s">
        <v>1016</v>
      </c>
      <c r="D411" s="149" t="s">
        <v>1187</v>
      </c>
      <c r="E411" s="149" t="s">
        <v>1143</v>
      </c>
      <c r="F411" s="151" t="s">
        <v>394</v>
      </c>
    </row>
    <row r="412" spans="2:7" ht="14.25" customHeight="1" x14ac:dyDescent="0.25">
      <c r="B412" s="149">
        <v>6923</v>
      </c>
      <c r="C412" s="149" t="s">
        <v>1016</v>
      </c>
      <c r="D412" s="149" t="s">
        <v>1187</v>
      </c>
      <c r="E412" s="149" t="s">
        <v>1143</v>
      </c>
      <c r="F412" s="151" t="s">
        <v>1144</v>
      </c>
    </row>
    <row r="413" spans="2:7" ht="14.25" customHeight="1" x14ac:dyDescent="0.25">
      <c r="B413" s="149">
        <v>6710</v>
      </c>
      <c r="C413" s="149" t="s">
        <v>1016</v>
      </c>
      <c r="D413" s="149" t="s">
        <v>1187</v>
      </c>
      <c r="E413" s="149" t="s">
        <v>1143</v>
      </c>
      <c r="F413" s="151" t="s">
        <v>1209</v>
      </c>
      <c r="G413" s="149" t="s">
        <v>905</v>
      </c>
    </row>
    <row r="414" spans="2:7" ht="14.25" customHeight="1" x14ac:dyDescent="0.25">
      <c r="B414" s="149">
        <v>9780</v>
      </c>
      <c r="C414" s="149" t="s">
        <v>1016</v>
      </c>
      <c r="D414" s="149" t="s">
        <v>1187</v>
      </c>
      <c r="E414" s="149" t="s">
        <v>1143</v>
      </c>
      <c r="F414" s="151" t="s">
        <v>767</v>
      </c>
    </row>
    <row r="415" spans="2:7" ht="14.25" customHeight="1" x14ac:dyDescent="0.25">
      <c r="B415" s="149">
        <v>8661</v>
      </c>
      <c r="C415" s="149" t="s">
        <v>1016</v>
      </c>
      <c r="D415" s="149" t="s">
        <v>1187</v>
      </c>
      <c r="E415" s="149" t="s">
        <v>1143</v>
      </c>
      <c r="F415" s="151" t="s">
        <v>557</v>
      </c>
    </row>
    <row r="416" spans="2:7" ht="14.25" customHeight="1" x14ac:dyDescent="0.25">
      <c r="B416" s="149">
        <v>9054</v>
      </c>
      <c r="C416" s="149" t="s">
        <v>1016</v>
      </c>
      <c r="D416" s="149" t="s">
        <v>1187</v>
      </c>
      <c r="E416" s="149" t="s">
        <v>1143</v>
      </c>
      <c r="F416" s="151" t="s">
        <v>518</v>
      </c>
    </row>
    <row r="417" spans="2:7" ht="14.25" customHeight="1" x14ac:dyDescent="0.25">
      <c r="B417" s="149">
        <v>4617</v>
      </c>
      <c r="C417" s="149" t="s">
        <v>1016</v>
      </c>
      <c r="D417" s="149" t="s">
        <v>1187</v>
      </c>
      <c r="E417" s="149" t="s">
        <v>1143</v>
      </c>
      <c r="F417" s="151" t="s">
        <v>179</v>
      </c>
    </row>
    <row r="418" spans="2:7" ht="14.25" customHeight="1" x14ac:dyDescent="0.25">
      <c r="B418" s="149">
        <v>6714</v>
      </c>
      <c r="C418" s="149" t="s">
        <v>1016</v>
      </c>
      <c r="D418" s="149" t="s">
        <v>1187</v>
      </c>
      <c r="E418" s="149" t="s">
        <v>1143</v>
      </c>
      <c r="F418" s="151" t="s">
        <v>1210</v>
      </c>
      <c r="G418" s="149" t="s">
        <v>905</v>
      </c>
    </row>
    <row r="419" spans="2:7" ht="14.25" customHeight="1" x14ac:dyDescent="0.25">
      <c r="B419" s="149">
        <v>8667</v>
      </c>
      <c r="C419" s="149" t="s">
        <v>1016</v>
      </c>
      <c r="D419" s="149" t="s">
        <v>1187</v>
      </c>
      <c r="E419" s="149" t="s">
        <v>1143</v>
      </c>
      <c r="F419" s="151" t="s">
        <v>689</v>
      </c>
    </row>
    <row r="420" spans="2:7" ht="14.25" customHeight="1" x14ac:dyDescent="0.25">
      <c r="B420" s="149">
        <v>9777</v>
      </c>
      <c r="C420" s="149" t="s">
        <v>1016</v>
      </c>
      <c r="D420" s="149" t="s">
        <v>1187</v>
      </c>
      <c r="E420" s="149" t="s">
        <v>1143</v>
      </c>
      <c r="F420" s="151" t="s">
        <v>662</v>
      </c>
    </row>
    <row r="421" spans="2:7" ht="14.25" customHeight="1" x14ac:dyDescent="0.25">
      <c r="B421" s="149">
        <v>6716</v>
      </c>
      <c r="C421" s="149" t="s">
        <v>1016</v>
      </c>
      <c r="D421" s="149" t="s">
        <v>1187</v>
      </c>
      <c r="E421" s="149" t="s">
        <v>1143</v>
      </c>
      <c r="F421" s="151" t="s">
        <v>1211</v>
      </c>
      <c r="G421" s="149" t="s">
        <v>905</v>
      </c>
    </row>
    <row r="422" spans="2:7" ht="14.25" customHeight="1" x14ac:dyDescent="0.25">
      <c r="B422" s="149">
        <v>9527</v>
      </c>
      <c r="C422" s="149" t="s">
        <v>1017</v>
      </c>
      <c r="D422" s="149" t="s">
        <v>594</v>
      </c>
      <c r="E422" s="149" t="s">
        <v>1125</v>
      </c>
      <c r="F422" s="151" t="s">
        <v>520</v>
      </c>
    </row>
    <row r="423" spans="2:7" ht="14.25" customHeight="1" x14ac:dyDescent="0.25">
      <c r="B423" s="1">
        <v>8666</v>
      </c>
      <c r="C423" s="1" t="s">
        <v>1017</v>
      </c>
      <c r="D423" s="149" t="s">
        <v>594</v>
      </c>
      <c r="E423" s="149" t="s">
        <v>1125</v>
      </c>
      <c r="F423" s="148" t="s">
        <v>395</v>
      </c>
    </row>
    <row r="424" spans="2:7" ht="14.25" customHeight="1" x14ac:dyDescent="0.25">
      <c r="B424" s="149">
        <v>6715</v>
      </c>
      <c r="C424" s="149" t="s">
        <v>1017</v>
      </c>
      <c r="D424" s="149" t="s">
        <v>594</v>
      </c>
      <c r="E424" s="149" t="s">
        <v>1125</v>
      </c>
      <c r="F424" s="151" t="s">
        <v>185</v>
      </c>
    </row>
    <row r="425" spans="2:7" ht="14.25" customHeight="1" x14ac:dyDescent="0.25">
      <c r="B425" s="149">
        <v>9420</v>
      </c>
      <c r="C425" s="149" t="s">
        <v>1017</v>
      </c>
      <c r="D425" s="149" t="s">
        <v>594</v>
      </c>
      <c r="E425" s="149" t="s">
        <v>1125</v>
      </c>
      <c r="F425" s="151" t="s">
        <v>384</v>
      </c>
    </row>
    <row r="426" spans="2:7" ht="14.25" customHeight="1" x14ac:dyDescent="0.25">
      <c r="B426" s="149">
        <v>9421</v>
      </c>
      <c r="C426" s="149" t="s">
        <v>1017</v>
      </c>
      <c r="D426" s="149" t="s">
        <v>594</v>
      </c>
      <c r="E426" s="149" t="s">
        <v>1125</v>
      </c>
      <c r="F426" s="151" t="s">
        <v>383</v>
      </c>
    </row>
    <row r="427" spans="2:7" ht="14.25" customHeight="1" x14ac:dyDescent="0.25">
      <c r="B427" s="149">
        <v>7177</v>
      </c>
      <c r="C427" s="149" t="s">
        <v>1017</v>
      </c>
      <c r="D427" s="149" t="s">
        <v>594</v>
      </c>
      <c r="E427" s="149" t="s">
        <v>1125</v>
      </c>
      <c r="F427" s="151" t="s">
        <v>1184</v>
      </c>
    </row>
    <row r="428" spans="2:7" ht="14.25" customHeight="1" x14ac:dyDescent="0.25">
      <c r="B428" s="149">
        <v>4511</v>
      </c>
      <c r="C428" s="149" t="s">
        <v>1017</v>
      </c>
      <c r="D428" s="149" t="s">
        <v>594</v>
      </c>
      <c r="E428" s="149" t="s">
        <v>1125</v>
      </c>
      <c r="F428" s="151" t="s">
        <v>167</v>
      </c>
    </row>
    <row r="429" spans="2:7" ht="14.25" customHeight="1" x14ac:dyDescent="0.25">
      <c r="B429" s="152">
        <v>9263</v>
      </c>
      <c r="C429" s="149" t="s">
        <v>1017</v>
      </c>
      <c r="D429" s="149" t="s">
        <v>594</v>
      </c>
      <c r="E429" s="149" t="s">
        <v>1125</v>
      </c>
      <c r="F429" s="151" t="s">
        <v>521</v>
      </c>
    </row>
    <row r="430" spans="2:7" ht="14.25" customHeight="1" x14ac:dyDescent="0.25">
      <c r="B430" s="152">
        <v>7178</v>
      </c>
      <c r="C430" s="149" t="s">
        <v>1017</v>
      </c>
      <c r="D430" s="149" t="s">
        <v>594</v>
      </c>
      <c r="E430" s="149" t="s">
        <v>1125</v>
      </c>
      <c r="F430" s="151" t="s">
        <v>1185</v>
      </c>
    </row>
    <row r="431" spans="2:7" ht="14.25" customHeight="1" x14ac:dyDescent="0.25">
      <c r="B431" s="149">
        <v>4456</v>
      </c>
      <c r="C431" s="149" t="s">
        <v>1017</v>
      </c>
      <c r="D431" s="149" t="s">
        <v>594</v>
      </c>
      <c r="E431" s="149" t="s">
        <v>1125</v>
      </c>
      <c r="F431" s="151" t="s">
        <v>97</v>
      </c>
    </row>
    <row r="432" spans="2:7" ht="14.25" customHeight="1" x14ac:dyDescent="0.25">
      <c r="B432" s="149">
        <v>4574</v>
      </c>
      <c r="C432" s="149" t="s">
        <v>1017</v>
      </c>
      <c r="D432" s="149" t="s">
        <v>594</v>
      </c>
      <c r="E432" s="149" t="s">
        <v>1125</v>
      </c>
      <c r="F432" s="151" t="s">
        <v>169</v>
      </c>
    </row>
    <row r="433" spans="2:6" ht="14.25" customHeight="1" x14ac:dyDescent="0.25">
      <c r="B433" s="149">
        <v>7914</v>
      </c>
      <c r="C433" s="149" t="s">
        <v>1017</v>
      </c>
      <c r="D433" s="149" t="s">
        <v>594</v>
      </c>
      <c r="E433" s="149" t="s">
        <v>1125</v>
      </c>
      <c r="F433" s="151" t="s">
        <v>740</v>
      </c>
    </row>
    <row r="434" spans="2:6" ht="14.25" customHeight="1" x14ac:dyDescent="0.25">
      <c r="B434" s="149">
        <v>8663</v>
      </c>
      <c r="C434" s="149" t="s">
        <v>1017</v>
      </c>
      <c r="D434" s="149" t="s">
        <v>594</v>
      </c>
      <c r="E434" s="149" t="s">
        <v>1125</v>
      </c>
      <c r="F434" s="151" t="s">
        <v>735</v>
      </c>
    </row>
    <row r="435" spans="2:6" ht="14.25" customHeight="1" x14ac:dyDescent="0.25">
      <c r="B435" s="149">
        <v>4400</v>
      </c>
      <c r="C435" s="149" t="s">
        <v>1017</v>
      </c>
      <c r="D435" s="149" t="s">
        <v>594</v>
      </c>
      <c r="E435" s="149" t="s">
        <v>1125</v>
      </c>
      <c r="F435" s="151" t="s">
        <v>165</v>
      </c>
    </row>
    <row r="436" spans="2:6" ht="14.25" customHeight="1" x14ac:dyDescent="0.25">
      <c r="B436" s="149">
        <v>9522</v>
      </c>
      <c r="C436" s="149" t="s">
        <v>1017</v>
      </c>
      <c r="D436" s="149" t="s">
        <v>594</v>
      </c>
      <c r="E436" s="149" t="s">
        <v>1125</v>
      </c>
      <c r="F436" s="151" t="s">
        <v>501</v>
      </c>
    </row>
    <row r="437" spans="2:6" ht="14.25" customHeight="1" x14ac:dyDescent="0.25">
      <c r="B437" s="149">
        <v>4518</v>
      </c>
      <c r="C437" s="149" t="s">
        <v>1017</v>
      </c>
      <c r="D437" s="149" t="s">
        <v>594</v>
      </c>
      <c r="E437" s="149" t="s">
        <v>1125</v>
      </c>
      <c r="F437" s="151" t="s">
        <v>515</v>
      </c>
    </row>
    <row r="438" spans="2:6" ht="14.25" customHeight="1" x14ac:dyDescent="0.25">
      <c r="B438" s="149">
        <v>8410</v>
      </c>
      <c r="C438" s="149" t="s">
        <v>1017</v>
      </c>
      <c r="D438" s="149" t="s">
        <v>594</v>
      </c>
      <c r="E438" s="149" t="s">
        <v>1125</v>
      </c>
      <c r="F438" s="151" t="s">
        <v>94</v>
      </c>
    </row>
    <row r="439" spans="2:6" ht="14.25" customHeight="1" x14ac:dyDescent="0.25">
      <c r="B439" s="149">
        <v>4520</v>
      </c>
      <c r="C439" s="149" t="s">
        <v>1017</v>
      </c>
      <c r="D439" s="149" t="s">
        <v>594</v>
      </c>
      <c r="E439" s="149" t="s">
        <v>1125</v>
      </c>
      <c r="F439" s="151" t="s">
        <v>134</v>
      </c>
    </row>
    <row r="440" spans="2:6" ht="14.25" customHeight="1" x14ac:dyDescent="0.25">
      <c r="B440" s="149">
        <v>4643</v>
      </c>
      <c r="C440" s="149" t="s">
        <v>1017</v>
      </c>
      <c r="D440" s="149" t="s">
        <v>594</v>
      </c>
      <c r="E440" s="149" t="s">
        <v>1125</v>
      </c>
      <c r="F440" s="151" t="s">
        <v>183</v>
      </c>
    </row>
    <row r="441" spans="2:6" ht="14.25" customHeight="1" x14ac:dyDescent="0.25">
      <c r="B441" s="149">
        <v>4732</v>
      </c>
      <c r="C441" s="149" t="s">
        <v>1017</v>
      </c>
      <c r="D441" s="149" t="s">
        <v>594</v>
      </c>
      <c r="E441" s="149" t="s">
        <v>1125</v>
      </c>
      <c r="F441" s="151" t="s">
        <v>223</v>
      </c>
    </row>
    <row r="442" spans="2:6" ht="14.25" customHeight="1" x14ac:dyDescent="0.25">
      <c r="B442" s="149">
        <v>8664</v>
      </c>
      <c r="C442" s="149" t="s">
        <v>1017</v>
      </c>
      <c r="D442" s="149" t="s">
        <v>594</v>
      </c>
      <c r="E442" s="149" t="s">
        <v>1125</v>
      </c>
      <c r="F442" s="151" t="s">
        <v>315</v>
      </c>
    </row>
    <row r="443" spans="2:6" ht="14.25" customHeight="1" x14ac:dyDescent="0.25">
      <c r="B443" s="149">
        <v>8898</v>
      </c>
      <c r="C443" s="149" t="s">
        <v>1017</v>
      </c>
      <c r="D443" s="149" t="s">
        <v>594</v>
      </c>
      <c r="E443" s="149" t="s">
        <v>1125</v>
      </c>
      <c r="F443" s="151" t="s">
        <v>317</v>
      </c>
    </row>
    <row r="444" spans="2:6" ht="14.25" customHeight="1" x14ac:dyDescent="0.25">
      <c r="B444" s="149">
        <v>4965</v>
      </c>
      <c r="C444" s="149" t="s">
        <v>1017</v>
      </c>
      <c r="D444" s="149" t="s">
        <v>594</v>
      </c>
      <c r="E444" s="149" t="s">
        <v>1125</v>
      </c>
      <c r="F444" s="151" t="s">
        <v>172</v>
      </c>
    </row>
    <row r="445" spans="2:6" ht="14.25" customHeight="1" x14ac:dyDescent="0.25">
      <c r="B445" s="149">
        <v>4966</v>
      </c>
      <c r="C445" s="149" t="s">
        <v>1017</v>
      </c>
      <c r="D445" s="149" t="s">
        <v>594</v>
      </c>
      <c r="E445" s="149" t="s">
        <v>1125</v>
      </c>
      <c r="F445" s="151" t="s">
        <v>173</v>
      </c>
    </row>
    <row r="446" spans="2:6" ht="14.25" customHeight="1" x14ac:dyDescent="0.25">
      <c r="B446" s="149">
        <v>7356</v>
      </c>
      <c r="C446" s="149" t="s">
        <v>1017</v>
      </c>
      <c r="D446" s="149" t="s">
        <v>594</v>
      </c>
      <c r="E446" s="149" t="s">
        <v>1125</v>
      </c>
      <c r="F446" s="151" t="s">
        <v>1126</v>
      </c>
    </row>
    <row r="447" spans="2:6" ht="14.25" customHeight="1" x14ac:dyDescent="0.25">
      <c r="B447" s="149">
        <v>4407</v>
      </c>
      <c r="C447" s="149" t="s">
        <v>1017</v>
      </c>
      <c r="D447" s="149" t="s">
        <v>594</v>
      </c>
      <c r="E447" s="149" t="s">
        <v>1125</v>
      </c>
      <c r="F447" s="151" t="s">
        <v>95</v>
      </c>
    </row>
    <row r="448" spans="2:6" ht="14.25" customHeight="1" x14ac:dyDescent="0.25">
      <c r="B448" s="149">
        <v>8660</v>
      </c>
      <c r="C448" s="149" t="s">
        <v>1017</v>
      </c>
      <c r="D448" s="149" t="s">
        <v>594</v>
      </c>
      <c r="E448" s="149" t="s">
        <v>1125</v>
      </c>
      <c r="F448" s="151" t="s">
        <v>313</v>
      </c>
    </row>
    <row r="449" spans="2:6" ht="14.25" customHeight="1" x14ac:dyDescent="0.25">
      <c r="B449" s="149">
        <v>8665</v>
      </c>
      <c r="C449" s="149" t="s">
        <v>1017</v>
      </c>
      <c r="D449" s="149" t="s">
        <v>594</v>
      </c>
      <c r="E449" s="149" t="s">
        <v>1125</v>
      </c>
      <c r="F449" s="151" t="s">
        <v>316</v>
      </c>
    </row>
    <row r="450" spans="2:6" ht="14.25" customHeight="1" x14ac:dyDescent="0.25">
      <c r="B450" s="149">
        <v>9821</v>
      </c>
      <c r="C450" s="149" t="s">
        <v>1017</v>
      </c>
      <c r="D450" s="149" t="s">
        <v>594</v>
      </c>
      <c r="E450" s="149" t="s">
        <v>1125</v>
      </c>
      <c r="F450" s="151" t="s">
        <v>650</v>
      </c>
    </row>
    <row r="451" spans="2:6" ht="14.25" customHeight="1" x14ac:dyDescent="0.25">
      <c r="B451" s="149">
        <v>4415</v>
      </c>
      <c r="C451" s="149" t="s">
        <v>1017</v>
      </c>
      <c r="D451" s="149" t="s">
        <v>594</v>
      </c>
      <c r="E451" s="149" t="s">
        <v>1125</v>
      </c>
      <c r="F451" s="151" t="s">
        <v>180</v>
      </c>
    </row>
    <row r="452" spans="2:6" ht="14.25" customHeight="1" x14ac:dyDescent="0.25">
      <c r="B452" s="149">
        <v>4443</v>
      </c>
      <c r="C452" s="149" t="s">
        <v>1017</v>
      </c>
      <c r="D452" s="149" t="s">
        <v>594</v>
      </c>
      <c r="E452" s="149" t="s">
        <v>1125</v>
      </c>
      <c r="F452" s="151" t="s">
        <v>181</v>
      </c>
    </row>
    <row r="453" spans="2:6" ht="14.25" customHeight="1" x14ac:dyDescent="0.25">
      <c r="B453" s="149">
        <v>6930</v>
      </c>
      <c r="C453" s="149" t="s">
        <v>1017</v>
      </c>
      <c r="D453" s="149" t="s">
        <v>594</v>
      </c>
      <c r="E453" s="149" t="s">
        <v>1125</v>
      </c>
      <c r="F453" s="151" t="s">
        <v>174</v>
      </c>
    </row>
    <row r="454" spans="2:6" ht="14.25" customHeight="1" x14ac:dyDescent="0.25">
      <c r="B454" s="149">
        <v>4529</v>
      </c>
      <c r="C454" s="149" t="s">
        <v>1017</v>
      </c>
      <c r="D454" s="149" t="s">
        <v>594</v>
      </c>
      <c r="E454" s="149" t="s">
        <v>1125</v>
      </c>
      <c r="F454" s="151" t="s">
        <v>182</v>
      </c>
    </row>
    <row r="455" spans="2:6" ht="14.25" customHeight="1" x14ac:dyDescent="0.25">
      <c r="B455" s="149">
        <v>7471</v>
      </c>
      <c r="C455" s="149" t="s">
        <v>1017</v>
      </c>
      <c r="D455" s="149" t="s">
        <v>594</v>
      </c>
      <c r="E455" s="149" t="s">
        <v>1125</v>
      </c>
      <c r="F455" s="151" t="s">
        <v>175</v>
      </c>
    </row>
    <row r="456" spans="2:6" ht="14.25" customHeight="1" x14ac:dyDescent="0.25">
      <c r="B456" s="149">
        <v>4531</v>
      </c>
      <c r="C456" s="149" t="s">
        <v>1017</v>
      </c>
      <c r="D456" s="149" t="s">
        <v>594</v>
      </c>
      <c r="E456" s="149" t="s">
        <v>1125</v>
      </c>
      <c r="F456" s="151" t="s">
        <v>177</v>
      </c>
    </row>
    <row r="457" spans="2:6" ht="14.25" customHeight="1" x14ac:dyDescent="0.25">
      <c r="B457" s="149">
        <v>8078</v>
      </c>
      <c r="C457" s="149" t="s">
        <v>1029</v>
      </c>
      <c r="D457" s="149" t="s">
        <v>261</v>
      </c>
      <c r="E457" s="149" t="s">
        <v>1127</v>
      </c>
      <c r="F457" s="151" t="s">
        <v>857</v>
      </c>
    </row>
    <row r="458" spans="2:6" ht="14.25" customHeight="1" x14ac:dyDescent="0.25">
      <c r="B458" s="149">
        <v>8079</v>
      </c>
      <c r="C458" s="149" t="s">
        <v>1029</v>
      </c>
      <c r="D458" s="149" t="s">
        <v>261</v>
      </c>
      <c r="E458" s="149" t="s">
        <v>1127</v>
      </c>
      <c r="F458" s="151" t="s">
        <v>853</v>
      </c>
    </row>
    <row r="459" spans="2:6" ht="14.25" customHeight="1" x14ac:dyDescent="0.25">
      <c r="B459" s="149">
        <v>8346</v>
      </c>
      <c r="C459" s="149" t="s">
        <v>1029</v>
      </c>
      <c r="D459" s="149" t="s">
        <v>261</v>
      </c>
      <c r="E459" s="149" t="s">
        <v>1127</v>
      </c>
      <c r="F459" s="151" t="s">
        <v>848</v>
      </c>
    </row>
    <row r="460" spans="2:6" ht="14.25" customHeight="1" x14ac:dyDescent="0.25">
      <c r="B460" s="149">
        <v>4859</v>
      </c>
      <c r="C460" s="149" t="s">
        <v>1029</v>
      </c>
      <c r="D460" s="149" t="s">
        <v>261</v>
      </c>
      <c r="E460" s="149" t="s">
        <v>1127</v>
      </c>
      <c r="F460" s="151" t="s">
        <v>441</v>
      </c>
    </row>
    <row r="461" spans="2:6" ht="14.25" customHeight="1" x14ac:dyDescent="0.25">
      <c r="B461" s="149">
        <v>4907</v>
      </c>
      <c r="C461" s="149" t="s">
        <v>1029</v>
      </c>
      <c r="D461" s="149" t="s">
        <v>261</v>
      </c>
      <c r="E461" s="149" t="s">
        <v>1127</v>
      </c>
      <c r="F461" s="151" t="s">
        <v>262</v>
      </c>
    </row>
    <row r="462" spans="2:6" ht="14.25" customHeight="1" x14ac:dyDescent="0.25">
      <c r="B462" s="149">
        <v>4909</v>
      </c>
      <c r="C462" s="149" t="s">
        <v>1029</v>
      </c>
      <c r="D462" s="149" t="s">
        <v>261</v>
      </c>
      <c r="E462" s="149" t="s">
        <v>1127</v>
      </c>
      <c r="F462" s="151" t="s">
        <v>263</v>
      </c>
    </row>
    <row r="463" spans="2:6" ht="14.25" customHeight="1" x14ac:dyDescent="0.25">
      <c r="B463" s="149">
        <v>4950</v>
      </c>
      <c r="C463" s="149" t="s">
        <v>1029</v>
      </c>
      <c r="D463" s="149" t="s">
        <v>261</v>
      </c>
      <c r="E463" s="149" t="s">
        <v>1127</v>
      </c>
      <c r="F463" s="151" t="s">
        <v>345</v>
      </c>
    </row>
    <row r="464" spans="2:6" ht="14.25" customHeight="1" x14ac:dyDescent="0.25">
      <c r="B464" s="149">
        <v>6743</v>
      </c>
      <c r="C464" s="149" t="s">
        <v>1029</v>
      </c>
      <c r="D464" s="149" t="s">
        <v>261</v>
      </c>
      <c r="E464" s="149" t="s">
        <v>1127</v>
      </c>
      <c r="F464" s="151" t="s">
        <v>267</v>
      </c>
    </row>
    <row r="465" spans="2:6" ht="14.25" customHeight="1" x14ac:dyDescent="0.25">
      <c r="B465" s="149">
        <v>4913</v>
      </c>
      <c r="C465" s="149" t="s">
        <v>1029</v>
      </c>
      <c r="D465" s="149" t="s">
        <v>261</v>
      </c>
      <c r="E465" s="149" t="s">
        <v>1127</v>
      </c>
      <c r="F465" s="151" t="s">
        <v>264</v>
      </c>
    </row>
    <row r="466" spans="2:6" ht="14.25" customHeight="1" x14ac:dyDescent="0.25">
      <c r="B466" s="149">
        <v>4952</v>
      </c>
      <c r="C466" s="149" t="s">
        <v>1029</v>
      </c>
      <c r="D466" s="149" t="s">
        <v>261</v>
      </c>
      <c r="E466" s="149" t="s">
        <v>1127</v>
      </c>
      <c r="F466" s="151" t="s">
        <v>276</v>
      </c>
    </row>
    <row r="467" spans="2:6" ht="14.25" customHeight="1" x14ac:dyDescent="0.25">
      <c r="B467" s="149">
        <v>6489</v>
      </c>
      <c r="C467" s="149" t="s">
        <v>1029</v>
      </c>
      <c r="D467" s="149" t="s">
        <v>261</v>
      </c>
      <c r="E467" s="149" t="s">
        <v>1127</v>
      </c>
      <c r="F467" s="151" t="s">
        <v>250</v>
      </c>
    </row>
    <row r="468" spans="2:6" ht="14.25" customHeight="1" x14ac:dyDescent="0.25">
      <c r="B468" s="149">
        <v>4916</v>
      </c>
      <c r="C468" s="149" t="s">
        <v>1029</v>
      </c>
      <c r="D468" s="149" t="s">
        <v>261</v>
      </c>
      <c r="E468" s="149" t="s">
        <v>1127</v>
      </c>
      <c r="F468" s="151" t="s">
        <v>265</v>
      </c>
    </row>
    <row r="469" spans="2:6" ht="14.25" customHeight="1" x14ac:dyDescent="0.25">
      <c r="B469" s="149">
        <v>7810</v>
      </c>
      <c r="C469" s="149" t="s">
        <v>1029</v>
      </c>
      <c r="D469" s="149" t="s">
        <v>261</v>
      </c>
      <c r="E469" s="149" t="s">
        <v>1127</v>
      </c>
      <c r="F469" s="151" t="s">
        <v>773</v>
      </c>
    </row>
    <row r="470" spans="2:6" ht="14.25" customHeight="1" x14ac:dyDescent="0.25">
      <c r="B470" s="149">
        <v>8149</v>
      </c>
      <c r="C470" s="149" t="s">
        <v>1029</v>
      </c>
      <c r="D470" s="149" t="s">
        <v>261</v>
      </c>
      <c r="E470" s="149" t="s">
        <v>1127</v>
      </c>
      <c r="F470" s="151" t="s">
        <v>271</v>
      </c>
    </row>
    <row r="471" spans="2:6" ht="14.25" customHeight="1" x14ac:dyDescent="0.25">
      <c r="B471" s="149">
        <v>4516</v>
      </c>
      <c r="C471" s="149" t="s">
        <v>1029</v>
      </c>
      <c r="D471" s="149" t="s">
        <v>261</v>
      </c>
      <c r="E471" s="149" t="s">
        <v>1127</v>
      </c>
      <c r="F471" s="151" t="s">
        <v>1037</v>
      </c>
    </row>
    <row r="472" spans="2:6" ht="14.25" customHeight="1" x14ac:dyDescent="0.25">
      <c r="B472" s="149">
        <v>8472</v>
      </c>
      <c r="C472" s="149" t="s">
        <v>1029</v>
      </c>
      <c r="D472" s="149" t="s">
        <v>261</v>
      </c>
      <c r="E472" s="149" t="s">
        <v>1127</v>
      </c>
      <c r="F472" s="151" t="s">
        <v>751</v>
      </c>
    </row>
    <row r="473" spans="2:6" ht="14.25" customHeight="1" x14ac:dyDescent="0.25">
      <c r="B473" s="149">
        <v>7704</v>
      </c>
      <c r="C473" s="149" t="s">
        <v>1029</v>
      </c>
      <c r="D473" s="149" t="s">
        <v>261</v>
      </c>
      <c r="E473" s="149" t="s">
        <v>1127</v>
      </c>
      <c r="F473" s="151" t="s">
        <v>569</v>
      </c>
    </row>
    <row r="474" spans="2:6" ht="14.25" customHeight="1" x14ac:dyDescent="0.25">
      <c r="B474" s="149">
        <v>4920</v>
      </c>
      <c r="C474" s="149" t="s">
        <v>1029</v>
      </c>
      <c r="D474" s="149" t="s">
        <v>261</v>
      </c>
      <c r="E474" s="149" t="s">
        <v>1127</v>
      </c>
      <c r="F474" s="151" t="s">
        <v>440</v>
      </c>
    </row>
    <row r="475" spans="2:6" ht="14.25" customHeight="1" x14ac:dyDescent="0.25">
      <c r="B475" s="149">
        <v>8026</v>
      </c>
      <c r="C475" s="149" t="s">
        <v>1029</v>
      </c>
      <c r="D475" s="149" t="s">
        <v>261</v>
      </c>
      <c r="E475" s="149" t="s">
        <v>1127</v>
      </c>
      <c r="F475" s="151" t="s">
        <v>1093</v>
      </c>
    </row>
    <row r="476" spans="2:6" ht="14.25" customHeight="1" x14ac:dyDescent="0.25">
      <c r="B476" s="149">
        <v>7964</v>
      </c>
      <c r="C476" s="149" t="s">
        <v>1029</v>
      </c>
      <c r="D476" s="149" t="s">
        <v>261</v>
      </c>
      <c r="E476" s="149" t="s">
        <v>1127</v>
      </c>
      <c r="F476" s="151" t="s">
        <v>741</v>
      </c>
    </row>
    <row r="477" spans="2:6" ht="14.25" customHeight="1" x14ac:dyDescent="0.25">
      <c r="B477" s="149">
        <v>5732</v>
      </c>
      <c r="C477" s="149" t="s">
        <v>1029</v>
      </c>
      <c r="D477" s="149" t="s">
        <v>261</v>
      </c>
      <c r="E477" s="149" t="s">
        <v>1127</v>
      </c>
      <c r="F477" s="151" t="s">
        <v>738</v>
      </c>
    </row>
    <row r="478" spans="2:6" ht="14.25" customHeight="1" x14ac:dyDescent="0.25">
      <c r="B478" s="149">
        <v>6538</v>
      </c>
      <c r="C478" s="149" t="s">
        <v>1029</v>
      </c>
      <c r="D478" s="149" t="s">
        <v>261</v>
      </c>
      <c r="E478" s="149" t="s">
        <v>1127</v>
      </c>
      <c r="F478" s="151" t="s">
        <v>1094</v>
      </c>
    </row>
    <row r="479" spans="2:6" ht="14.25" customHeight="1" x14ac:dyDescent="0.25">
      <c r="B479" s="149">
        <v>4922</v>
      </c>
      <c r="C479" s="149" t="s">
        <v>1029</v>
      </c>
      <c r="D479" s="149" t="s">
        <v>261</v>
      </c>
      <c r="E479" s="149" t="s">
        <v>1127</v>
      </c>
      <c r="F479" s="151" t="s">
        <v>266</v>
      </c>
    </row>
    <row r="480" spans="2:6" ht="14.25" customHeight="1" x14ac:dyDescent="0.25">
      <c r="B480" s="149">
        <v>1067</v>
      </c>
      <c r="C480" s="149" t="s">
        <v>1029</v>
      </c>
      <c r="D480" s="149" t="s">
        <v>261</v>
      </c>
      <c r="E480" s="149" t="s">
        <v>1127</v>
      </c>
      <c r="F480" s="151" t="s">
        <v>570</v>
      </c>
    </row>
    <row r="481" spans="2:7" ht="14.25" customHeight="1" x14ac:dyDescent="0.25">
      <c r="B481" s="149">
        <v>7972</v>
      </c>
      <c r="C481" s="149" t="s">
        <v>1029</v>
      </c>
      <c r="D481" s="149" t="s">
        <v>261</v>
      </c>
      <c r="E481" s="149" t="s">
        <v>1127</v>
      </c>
      <c r="F481" s="151" t="s">
        <v>723</v>
      </c>
    </row>
    <row r="482" spans="2:7" ht="14.25" customHeight="1" x14ac:dyDescent="0.25">
      <c r="B482" s="149">
        <v>8414</v>
      </c>
      <c r="C482" s="149" t="s">
        <v>1029</v>
      </c>
      <c r="D482" s="149" t="s">
        <v>261</v>
      </c>
      <c r="E482" s="149" t="s">
        <v>1127</v>
      </c>
      <c r="F482" s="151" t="s">
        <v>272</v>
      </c>
    </row>
    <row r="483" spans="2:7" ht="14.25" customHeight="1" x14ac:dyDescent="0.25">
      <c r="B483" s="149">
        <v>6564</v>
      </c>
      <c r="C483" s="149" t="s">
        <v>1029</v>
      </c>
      <c r="D483" s="149" t="s">
        <v>261</v>
      </c>
      <c r="E483" s="149" t="s">
        <v>1127</v>
      </c>
      <c r="F483" s="151" t="s">
        <v>721</v>
      </c>
    </row>
    <row r="484" spans="2:7" ht="14.25" customHeight="1" x14ac:dyDescent="0.25">
      <c r="B484" s="149">
        <v>8332</v>
      </c>
      <c r="C484" s="149" t="s">
        <v>1029</v>
      </c>
      <c r="D484" s="149" t="s">
        <v>261</v>
      </c>
      <c r="E484" s="149" t="s">
        <v>1127</v>
      </c>
      <c r="F484" s="151" t="s">
        <v>708</v>
      </c>
    </row>
    <row r="485" spans="2:7" ht="14.25" customHeight="1" x14ac:dyDescent="0.25">
      <c r="B485" s="149">
        <v>8903</v>
      </c>
      <c r="C485" s="149" t="s">
        <v>1029</v>
      </c>
      <c r="D485" s="149" t="s">
        <v>261</v>
      </c>
      <c r="E485" s="149" t="s">
        <v>1127</v>
      </c>
      <c r="F485" s="151" t="s">
        <v>343</v>
      </c>
    </row>
    <row r="486" spans="2:7" ht="14.25" customHeight="1" x14ac:dyDescent="0.25">
      <c r="B486" s="149">
        <v>4963</v>
      </c>
      <c r="C486" s="149" t="s">
        <v>1029</v>
      </c>
      <c r="D486" s="149" t="s">
        <v>261</v>
      </c>
      <c r="E486" s="149" t="s">
        <v>1127</v>
      </c>
      <c r="F486" s="151" t="s">
        <v>1212</v>
      </c>
      <c r="G486" s="149" t="s">
        <v>905</v>
      </c>
    </row>
    <row r="487" spans="2:7" ht="14.25" customHeight="1" x14ac:dyDescent="0.25">
      <c r="B487" s="149">
        <v>7526</v>
      </c>
      <c r="C487" s="149" t="s">
        <v>1029</v>
      </c>
      <c r="D487" s="149" t="s">
        <v>261</v>
      </c>
      <c r="E487" s="149" t="s">
        <v>1127</v>
      </c>
      <c r="F487" s="151" t="s">
        <v>1062</v>
      </c>
    </row>
    <row r="488" spans="2:7" ht="14.25" customHeight="1" x14ac:dyDescent="0.25">
      <c r="B488" s="149">
        <v>7338</v>
      </c>
      <c r="C488" s="149" t="s">
        <v>1029</v>
      </c>
      <c r="D488" s="149" t="s">
        <v>261</v>
      </c>
      <c r="E488" s="149" t="s">
        <v>1127</v>
      </c>
      <c r="F488" s="151" t="s">
        <v>1213</v>
      </c>
    </row>
    <row r="489" spans="2:7" ht="14.25" customHeight="1" x14ac:dyDescent="0.25">
      <c r="B489" s="149">
        <v>8080</v>
      </c>
      <c r="C489" s="149" t="s">
        <v>1029</v>
      </c>
      <c r="D489" s="149" t="s">
        <v>261</v>
      </c>
      <c r="E489" s="149" t="s">
        <v>1127</v>
      </c>
      <c r="F489" s="151" t="s">
        <v>697</v>
      </c>
    </row>
    <row r="490" spans="2:7" ht="14.25" customHeight="1" x14ac:dyDescent="0.25">
      <c r="B490" s="149">
        <v>8904</v>
      </c>
      <c r="C490" s="149" t="s">
        <v>1029</v>
      </c>
      <c r="D490" s="149" t="s">
        <v>261</v>
      </c>
      <c r="E490" s="149" t="s">
        <v>1127</v>
      </c>
      <c r="F490" s="151" t="s">
        <v>344</v>
      </c>
    </row>
    <row r="491" spans="2:7" ht="14.25" customHeight="1" x14ac:dyDescent="0.25">
      <c r="B491" s="149">
        <v>4926</v>
      </c>
      <c r="C491" s="149" t="s">
        <v>1029</v>
      </c>
      <c r="D491" s="149" t="s">
        <v>261</v>
      </c>
      <c r="E491" s="149" t="s">
        <v>1127</v>
      </c>
      <c r="F491" s="151" t="s">
        <v>693</v>
      </c>
    </row>
    <row r="492" spans="2:7" ht="14.25" customHeight="1" x14ac:dyDescent="0.25">
      <c r="B492" s="149">
        <v>9963</v>
      </c>
      <c r="C492" s="149" t="s">
        <v>1029</v>
      </c>
      <c r="D492" s="149" t="s">
        <v>261</v>
      </c>
      <c r="E492" s="149" t="s">
        <v>1127</v>
      </c>
      <c r="F492" s="151" t="s">
        <v>688</v>
      </c>
    </row>
    <row r="493" spans="2:7" ht="14.25" customHeight="1" x14ac:dyDescent="0.25">
      <c r="B493" s="149">
        <v>8081</v>
      </c>
      <c r="C493" s="149" t="s">
        <v>1029</v>
      </c>
      <c r="D493" s="149" t="s">
        <v>261</v>
      </c>
      <c r="E493" s="149" t="s">
        <v>1127</v>
      </c>
      <c r="F493" s="151" t="s">
        <v>270</v>
      </c>
    </row>
    <row r="494" spans="2:7" ht="14.25" customHeight="1" x14ac:dyDescent="0.25">
      <c r="B494" s="149">
        <v>7127</v>
      </c>
      <c r="C494" s="149" t="s">
        <v>1029</v>
      </c>
      <c r="D494" s="149" t="s">
        <v>261</v>
      </c>
      <c r="E494" s="149" t="s">
        <v>1127</v>
      </c>
      <c r="F494" s="151" t="s">
        <v>1050</v>
      </c>
    </row>
    <row r="495" spans="2:7" ht="14.25" customHeight="1" x14ac:dyDescent="0.25">
      <c r="B495" s="149">
        <v>8902</v>
      </c>
      <c r="C495" s="149" t="s">
        <v>1029</v>
      </c>
      <c r="D495" s="149" t="s">
        <v>261</v>
      </c>
      <c r="E495" s="149" t="s">
        <v>1127</v>
      </c>
      <c r="F495" s="151" t="s">
        <v>342</v>
      </c>
    </row>
    <row r="496" spans="2:7" ht="14.25" customHeight="1" x14ac:dyDescent="0.25">
      <c r="B496" s="149">
        <v>1072</v>
      </c>
      <c r="C496" s="149" t="s">
        <v>1029</v>
      </c>
      <c r="D496" s="149" t="s">
        <v>261</v>
      </c>
      <c r="E496" s="149" t="s">
        <v>1127</v>
      </c>
      <c r="F496" s="151" t="s">
        <v>661</v>
      </c>
    </row>
    <row r="497" spans="2:6" ht="14.25" customHeight="1" x14ac:dyDescent="0.25">
      <c r="B497" s="149">
        <v>9083</v>
      </c>
      <c r="C497" s="149" t="s">
        <v>1029</v>
      </c>
      <c r="D497" s="149" t="s">
        <v>261</v>
      </c>
      <c r="E497" s="149" t="s">
        <v>1127</v>
      </c>
      <c r="F497" s="151" t="s">
        <v>437</v>
      </c>
    </row>
    <row r="498" spans="2:6" ht="14.25" customHeight="1" x14ac:dyDescent="0.25">
      <c r="B498" s="149">
        <v>7923</v>
      </c>
      <c r="C498" s="149" t="s">
        <v>1029</v>
      </c>
      <c r="D498" s="149" t="s">
        <v>261</v>
      </c>
      <c r="E498" s="149" t="s">
        <v>1127</v>
      </c>
      <c r="F498" s="151" t="s">
        <v>269</v>
      </c>
    </row>
    <row r="499" spans="2:6" ht="14.25" customHeight="1" x14ac:dyDescent="0.25">
      <c r="B499" s="149">
        <v>8717</v>
      </c>
      <c r="C499" s="149" t="s">
        <v>1029</v>
      </c>
      <c r="D499" s="149" t="s">
        <v>261</v>
      </c>
      <c r="E499" s="149" t="s">
        <v>1127</v>
      </c>
      <c r="F499" s="151" t="s">
        <v>649</v>
      </c>
    </row>
    <row r="500" spans="2:6" ht="14.25" customHeight="1" x14ac:dyDescent="0.25">
      <c r="B500" s="149" t="s">
        <v>575</v>
      </c>
      <c r="C500" s="149" t="s">
        <v>1029</v>
      </c>
      <c r="D500" s="149" t="s">
        <v>261</v>
      </c>
      <c r="E500" s="149" t="s">
        <v>1127</v>
      </c>
      <c r="F500" s="151" t="s">
        <v>564</v>
      </c>
    </row>
    <row r="501" spans="2:6" ht="14.25" customHeight="1" x14ac:dyDescent="0.25">
      <c r="B501" s="149">
        <v>9084</v>
      </c>
      <c r="C501" s="149" t="s">
        <v>1029</v>
      </c>
      <c r="D501" s="149" t="s">
        <v>261</v>
      </c>
      <c r="E501" s="149" t="s">
        <v>1127</v>
      </c>
      <c r="F501" s="151" t="s">
        <v>639</v>
      </c>
    </row>
    <row r="502" spans="2:6" ht="14.25" customHeight="1" x14ac:dyDescent="0.25">
      <c r="B502" s="149">
        <v>9158</v>
      </c>
      <c r="C502" s="149" t="s">
        <v>1029</v>
      </c>
      <c r="D502" s="149" t="s">
        <v>261</v>
      </c>
      <c r="E502" s="149" t="s">
        <v>1127</v>
      </c>
      <c r="F502" s="151" t="s">
        <v>637</v>
      </c>
    </row>
    <row r="503" spans="2:6" ht="14.25" customHeight="1" x14ac:dyDescent="0.25">
      <c r="B503" s="149">
        <v>4931</v>
      </c>
      <c r="C503" s="149" t="s">
        <v>1029</v>
      </c>
      <c r="D503" s="149" t="s">
        <v>261</v>
      </c>
      <c r="E503" s="149" t="s">
        <v>1127</v>
      </c>
      <c r="F503" s="151" t="s">
        <v>495</v>
      </c>
    </row>
    <row r="504" spans="2:6" ht="14.25" customHeight="1" x14ac:dyDescent="0.25">
      <c r="B504" s="149">
        <v>8681</v>
      </c>
      <c r="C504" s="149" t="s">
        <v>1029</v>
      </c>
      <c r="D504" s="149" t="s">
        <v>261</v>
      </c>
      <c r="E504" s="149" t="s">
        <v>1127</v>
      </c>
      <c r="F504" s="151" t="s">
        <v>633</v>
      </c>
    </row>
    <row r="505" spans="2:6" ht="14.25" customHeight="1" x14ac:dyDescent="0.25">
      <c r="B505" s="149">
        <v>8674</v>
      </c>
      <c r="C505" s="149" t="s">
        <v>1029</v>
      </c>
      <c r="D505" s="149" t="s">
        <v>261</v>
      </c>
      <c r="E505" s="149" t="s">
        <v>1127</v>
      </c>
      <c r="F505" s="151" t="s">
        <v>285</v>
      </c>
    </row>
    <row r="506" spans="2:6" ht="14.25" customHeight="1" x14ac:dyDescent="0.25">
      <c r="B506" s="149">
        <v>7940</v>
      </c>
      <c r="C506" s="149" t="s">
        <v>1029</v>
      </c>
      <c r="D506" s="149" t="s">
        <v>261</v>
      </c>
      <c r="E506" s="149" t="s">
        <v>1127</v>
      </c>
      <c r="F506" s="151" t="s">
        <v>630</v>
      </c>
    </row>
    <row r="507" spans="2:6" ht="14.25" customHeight="1" x14ac:dyDescent="0.25">
      <c r="B507" s="149">
        <v>6151</v>
      </c>
      <c r="C507" s="149" t="s">
        <v>1029</v>
      </c>
      <c r="D507" s="149" t="s">
        <v>261</v>
      </c>
      <c r="E507" s="149" t="s">
        <v>1127</v>
      </c>
      <c r="F507" s="151" t="s">
        <v>1030</v>
      </c>
    </row>
    <row r="508" spans="2:6" ht="14.25" customHeight="1" x14ac:dyDescent="0.25">
      <c r="B508" s="149">
        <v>8468</v>
      </c>
      <c r="C508" s="149" t="s">
        <v>1029</v>
      </c>
      <c r="D508" s="149" t="s">
        <v>261</v>
      </c>
      <c r="E508" s="149" t="s">
        <v>1127</v>
      </c>
      <c r="F508" s="151" t="s">
        <v>625</v>
      </c>
    </row>
    <row r="509" spans="2:6" ht="14.25" customHeight="1" x14ac:dyDescent="0.25">
      <c r="B509" s="149" t="s">
        <v>439</v>
      </c>
      <c r="C509" s="149" t="s">
        <v>1029</v>
      </c>
      <c r="D509" s="149" t="s">
        <v>261</v>
      </c>
      <c r="E509" s="149" t="s">
        <v>1127</v>
      </c>
      <c r="F509" s="151" t="s">
        <v>258</v>
      </c>
    </row>
    <row r="510" spans="2:6" ht="14.25" customHeight="1" x14ac:dyDescent="0.25">
      <c r="B510" s="149">
        <v>8289</v>
      </c>
      <c r="C510" s="149" t="s">
        <v>1029</v>
      </c>
      <c r="D510" s="149" t="s">
        <v>261</v>
      </c>
      <c r="E510" s="149" t="s">
        <v>1127</v>
      </c>
      <c r="F510" s="151" t="s">
        <v>604</v>
      </c>
    </row>
    <row r="511" spans="2:6" ht="14.25" customHeight="1" x14ac:dyDescent="0.25">
      <c r="B511" s="149">
        <v>4975</v>
      </c>
      <c r="C511" s="149" t="s">
        <v>1029</v>
      </c>
      <c r="D511" s="149" t="s">
        <v>261</v>
      </c>
      <c r="E511" s="149" t="s">
        <v>1127</v>
      </c>
      <c r="F511" s="151" t="s">
        <v>599</v>
      </c>
    </row>
    <row r="512" spans="2:6" ht="14.25" customHeight="1" x14ac:dyDescent="0.25">
      <c r="B512" s="149">
        <v>9476</v>
      </c>
      <c r="C512" s="149" t="s">
        <v>1029</v>
      </c>
      <c r="D512" s="149" t="s">
        <v>261</v>
      </c>
      <c r="E512" s="149" t="s">
        <v>1127</v>
      </c>
      <c r="F512" s="151" t="s">
        <v>571</v>
      </c>
    </row>
    <row r="513" spans="2:7" ht="14.25" customHeight="1" x14ac:dyDescent="0.25">
      <c r="B513" s="149">
        <v>7128</v>
      </c>
      <c r="C513" s="149" t="s">
        <v>1029</v>
      </c>
      <c r="D513" s="149" t="s">
        <v>261</v>
      </c>
      <c r="E513" s="149" t="s">
        <v>1127</v>
      </c>
      <c r="F513" s="151" t="s">
        <v>1128</v>
      </c>
    </row>
    <row r="514" spans="2:7" ht="14.25" customHeight="1" x14ac:dyDescent="0.25">
      <c r="B514" s="149">
        <v>4935</v>
      </c>
      <c r="C514" s="149" t="s">
        <v>1029</v>
      </c>
      <c r="D514" s="149" t="s">
        <v>261</v>
      </c>
      <c r="E514" s="149" t="s">
        <v>1127</v>
      </c>
      <c r="F514" s="151" t="s">
        <v>581</v>
      </c>
    </row>
    <row r="515" spans="2:7" ht="14.25" customHeight="1" x14ac:dyDescent="0.25">
      <c r="B515" s="149">
        <v>8082</v>
      </c>
      <c r="C515" s="149" t="s">
        <v>1029</v>
      </c>
      <c r="D515" s="149" t="s">
        <v>261</v>
      </c>
      <c r="E515" s="149" t="s">
        <v>1127</v>
      </c>
      <c r="F515" s="151" t="s">
        <v>578</v>
      </c>
    </row>
    <row r="516" spans="2:7" ht="14.25" customHeight="1" x14ac:dyDescent="0.25">
      <c r="B516" s="149">
        <v>4158</v>
      </c>
      <c r="C516" s="152" t="s">
        <v>1022</v>
      </c>
      <c r="D516" s="149" t="s">
        <v>23</v>
      </c>
      <c r="E516" s="149" t="s">
        <v>1129</v>
      </c>
      <c r="F516" s="151" t="s">
        <v>2</v>
      </c>
    </row>
    <row r="517" spans="2:7" ht="14.25" customHeight="1" x14ac:dyDescent="0.25">
      <c r="B517" s="149">
        <v>4232</v>
      </c>
      <c r="C517" s="149" t="s">
        <v>1022</v>
      </c>
      <c r="D517" s="149" t="s">
        <v>23</v>
      </c>
      <c r="E517" s="149" t="s">
        <v>1129</v>
      </c>
      <c r="F517" s="151" t="s">
        <v>178</v>
      </c>
    </row>
    <row r="518" spans="2:7" ht="14.25" customHeight="1" x14ac:dyDescent="0.25">
      <c r="B518" s="149">
        <v>4162</v>
      </c>
      <c r="C518" s="149" t="s">
        <v>1022</v>
      </c>
      <c r="D518" s="149" t="s">
        <v>23</v>
      </c>
      <c r="E518" s="149" t="s">
        <v>1129</v>
      </c>
      <c r="F518" s="151" t="s">
        <v>22</v>
      </c>
    </row>
    <row r="519" spans="2:7" ht="14.25" customHeight="1" x14ac:dyDescent="0.25">
      <c r="B519" s="149">
        <v>4167</v>
      </c>
      <c r="C519" s="149" t="s">
        <v>1022</v>
      </c>
      <c r="D519" s="149" t="s">
        <v>23</v>
      </c>
      <c r="E519" s="149" t="s">
        <v>1129</v>
      </c>
      <c r="F519" s="151" t="s">
        <v>291</v>
      </c>
    </row>
    <row r="520" spans="2:7" ht="14.25" customHeight="1" x14ac:dyDescent="0.25">
      <c r="B520" s="149">
        <v>9254</v>
      </c>
      <c r="C520" s="149" t="s">
        <v>1022</v>
      </c>
      <c r="D520" s="149" t="s">
        <v>23</v>
      </c>
      <c r="E520" s="149" t="s">
        <v>1129</v>
      </c>
      <c r="F520" s="151" t="s">
        <v>452</v>
      </c>
    </row>
    <row r="521" spans="2:7" ht="14.25" customHeight="1" x14ac:dyDescent="0.25">
      <c r="B521" s="152">
        <v>4171</v>
      </c>
      <c r="C521" s="152" t="s">
        <v>1022</v>
      </c>
      <c r="D521" s="149" t="s">
        <v>23</v>
      </c>
      <c r="E521" s="149" t="s">
        <v>1129</v>
      </c>
      <c r="F521" s="151" t="s">
        <v>24</v>
      </c>
    </row>
    <row r="522" spans="2:7" ht="14.25" customHeight="1" x14ac:dyDescent="0.25">
      <c r="B522" s="149">
        <v>6717</v>
      </c>
      <c r="C522" s="149" t="s">
        <v>1022</v>
      </c>
      <c r="D522" s="149" t="s">
        <v>23</v>
      </c>
      <c r="E522" s="149" t="s">
        <v>1129</v>
      </c>
      <c r="F522" s="151" t="s">
        <v>1214</v>
      </c>
      <c r="G522" s="149" t="s">
        <v>905</v>
      </c>
    </row>
    <row r="523" spans="2:7" ht="14.25" customHeight="1" x14ac:dyDescent="0.25">
      <c r="B523" s="149">
        <v>9961</v>
      </c>
      <c r="C523" s="149" t="s">
        <v>1022</v>
      </c>
      <c r="D523" s="149" t="s">
        <v>23</v>
      </c>
      <c r="E523" s="149" t="s">
        <v>1129</v>
      </c>
      <c r="F523" s="151" t="s">
        <v>620</v>
      </c>
    </row>
    <row r="524" spans="2:7" ht="14.25" customHeight="1" x14ac:dyDescent="0.25">
      <c r="B524" s="149">
        <v>6078</v>
      </c>
      <c r="C524" s="149" t="s">
        <v>1022</v>
      </c>
      <c r="D524" s="149" t="s">
        <v>23</v>
      </c>
      <c r="E524" s="149" t="s">
        <v>1129</v>
      </c>
      <c r="F524" s="151" t="s">
        <v>617</v>
      </c>
    </row>
    <row r="525" spans="2:7" ht="14.25" customHeight="1" x14ac:dyDescent="0.25">
      <c r="B525" s="149">
        <v>9255</v>
      </c>
      <c r="C525" s="149" t="s">
        <v>1022</v>
      </c>
      <c r="D525" s="149" t="s">
        <v>23</v>
      </c>
      <c r="E525" s="149" t="s">
        <v>1129</v>
      </c>
      <c r="F525" s="151" t="s">
        <v>613</v>
      </c>
    </row>
    <row r="526" spans="2:7" ht="14.25" customHeight="1" x14ac:dyDescent="0.25">
      <c r="B526" s="149">
        <v>6090</v>
      </c>
      <c r="C526" s="149" t="s">
        <v>1001</v>
      </c>
      <c r="D526" s="149" t="s">
        <v>135</v>
      </c>
      <c r="E526" s="149" t="s">
        <v>1130</v>
      </c>
      <c r="F526" s="151" t="s">
        <v>856</v>
      </c>
    </row>
    <row r="527" spans="2:7" ht="14.25" customHeight="1" x14ac:dyDescent="0.25">
      <c r="B527" s="149">
        <v>4451</v>
      </c>
      <c r="C527" s="149" t="s">
        <v>1002</v>
      </c>
      <c r="D527" s="149" t="s">
        <v>135</v>
      </c>
      <c r="E527" s="149" t="s">
        <v>1130</v>
      </c>
      <c r="F527" s="151" t="s">
        <v>137</v>
      </c>
    </row>
    <row r="528" spans="2:7" ht="14.25" customHeight="1" x14ac:dyDescent="0.25">
      <c r="B528" s="149">
        <v>7112</v>
      </c>
      <c r="C528" s="149" t="s">
        <v>1002</v>
      </c>
      <c r="D528" s="149" t="s">
        <v>135</v>
      </c>
      <c r="E528" s="149" t="s">
        <v>1130</v>
      </c>
      <c r="F528" s="151" t="s">
        <v>1131</v>
      </c>
    </row>
    <row r="529" spans="2:6" ht="14.25" customHeight="1" x14ac:dyDescent="0.25">
      <c r="B529" s="149">
        <v>9964</v>
      </c>
      <c r="C529" s="149" t="s">
        <v>1002</v>
      </c>
      <c r="D529" s="149" t="s">
        <v>135</v>
      </c>
      <c r="E529" s="149" t="s">
        <v>1130</v>
      </c>
      <c r="F529" s="151" t="s">
        <v>798</v>
      </c>
    </row>
    <row r="530" spans="2:6" ht="14.25" customHeight="1" x14ac:dyDescent="0.25">
      <c r="B530" s="149">
        <v>9265</v>
      </c>
      <c r="C530" s="149" t="s">
        <v>1002</v>
      </c>
      <c r="D530" s="149" t="s">
        <v>135</v>
      </c>
      <c r="E530" s="149" t="s">
        <v>1130</v>
      </c>
      <c r="F530" s="151" t="s">
        <v>796</v>
      </c>
    </row>
    <row r="531" spans="2:6" ht="14.25" customHeight="1" x14ac:dyDescent="0.25">
      <c r="B531" s="149" t="s">
        <v>794</v>
      </c>
      <c r="C531" s="149" t="s">
        <v>1002</v>
      </c>
      <c r="D531" s="149" t="s">
        <v>135</v>
      </c>
      <c r="E531" s="149" t="s">
        <v>1130</v>
      </c>
      <c r="F531" s="151" t="s">
        <v>793</v>
      </c>
    </row>
    <row r="532" spans="2:6" ht="14.25" customHeight="1" x14ac:dyDescent="0.25">
      <c r="B532" s="149">
        <v>8530</v>
      </c>
      <c r="C532" s="149" t="s">
        <v>1002</v>
      </c>
      <c r="D532" s="149" t="s">
        <v>135</v>
      </c>
      <c r="E532" s="149" t="s">
        <v>1130</v>
      </c>
      <c r="F532" s="151" t="s">
        <v>784</v>
      </c>
    </row>
    <row r="533" spans="2:6" ht="14.25" customHeight="1" x14ac:dyDescent="0.25">
      <c r="B533" s="149">
        <v>4634</v>
      </c>
      <c r="C533" s="149" t="s">
        <v>1002</v>
      </c>
      <c r="D533" s="149" t="s">
        <v>135</v>
      </c>
      <c r="E533" s="149" t="s">
        <v>1130</v>
      </c>
      <c r="F533" s="151" t="s">
        <v>514</v>
      </c>
    </row>
    <row r="534" spans="2:6" ht="14.25" customHeight="1" x14ac:dyDescent="0.25">
      <c r="B534" s="149">
        <v>4635</v>
      </c>
      <c r="C534" s="149" t="s">
        <v>1002</v>
      </c>
      <c r="D534" s="149" t="s">
        <v>135</v>
      </c>
      <c r="E534" s="149" t="s">
        <v>1130</v>
      </c>
      <c r="F534" s="151" t="s">
        <v>66</v>
      </c>
    </row>
    <row r="535" spans="2:6" ht="14.25" customHeight="1" x14ac:dyDescent="0.25">
      <c r="B535" s="149">
        <v>4424</v>
      </c>
      <c r="C535" s="149" t="s">
        <v>1002</v>
      </c>
      <c r="D535" s="149" t="s">
        <v>135</v>
      </c>
      <c r="E535" s="149" t="s">
        <v>1130</v>
      </c>
      <c r="F535" s="151" t="s">
        <v>769</v>
      </c>
    </row>
    <row r="536" spans="2:6" ht="14.25" customHeight="1" x14ac:dyDescent="0.25">
      <c r="B536" s="149">
        <v>4513</v>
      </c>
      <c r="C536" s="149" t="s">
        <v>1002</v>
      </c>
      <c r="D536" s="149" t="s">
        <v>135</v>
      </c>
      <c r="E536" s="149" t="s">
        <v>1130</v>
      </c>
      <c r="F536" s="151" t="s">
        <v>147</v>
      </c>
    </row>
    <row r="537" spans="2:6" ht="14.25" customHeight="1" x14ac:dyDescent="0.25">
      <c r="B537" s="149">
        <v>4514</v>
      </c>
      <c r="C537" s="149" t="s">
        <v>1002</v>
      </c>
      <c r="D537" s="149" t="s">
        <v>135</v>
      </c>
      <c r="E537" s="149" t="s">
        <v>1130</v>
      </c>
      <c r="F537" s="151" t="s">
        <v>1052</v>
      </c>
    </row>
    <row r="538" spans="2:6" ht="14.25" customHeight="1" x14ac:dyDescent="0.25">
      <c r="B538" s="149">
        <v>7207</v>
      </c>
      <c r="C538" s="149" t="s">
        <v>1002</v>
      </c>
      <c r="D538" s="149" t="s">
        <v>135</v>
      </c>
      <c r="E538" s="149" t="s">
        <v>1130</v>
      </c>
      <c r="F538" s="151" t="s">
        <v>143</v>
      </c>
    </row>
    <row r="539" spans="2:6" ht="14.25" customHeight="1" x14ac:dyDescent="0.25">
      <c r="B539" s="149">
        <v>8068</v>
      </c>
      <c r="C539" s="149" t="s">
        <v>1002</v>
      </c>
      <c r="D539" s="149" t="s">
        <v>135</v>
      </c>
      <c r="E539" s="149" t="s">
        <v>1130</v>
      </c>
      <c r="F539" s="151" t="s">
        <v>115</v>
      </c>
    </row>
    <row r="540" spans="2:6" ht="14.25" customHeight="1" x14ac:dyDescent="0.25">
      <c r="B540" s="149">
        <v>5705</v>
      </c>
      <c r="C540" s="149" t="s">
        <v>1002</v>
      </c>
      <c r="D540" s="149" t="s">
        <v>135</v>
      </c>
      <c r="E540" s="149" t="s">
        <v>1130</v>
      </c>
      <c r="F540" s="151" t="s">
        <v>503</v>
      </c>
    </row>
    <row r="541" spans="2:6" ht="14.25" customHeight="1" x14ac:dyDescent="0.25">
      <c r="B541" s="149">
        <v>7687</v>
      </c>
      <c r="C541" s="149" t="s">
        <v>1002</v>
      </c>
      <c r="D541" s="149" t="s">
        <v>135</v>
      </c>
      <c r="E541" s="149" t="s">
        <v>1130</v>
      </c>
      <c r="F541" s="151" t="s">
        <v>145</v>
      </c>
    </row>
    <row r="542" spans="2:6" ht="14.25" customHeight="1" x14ac:dyDescent="0.25">
      <c r="B542" s="149">
        <v>4524</v>
      </c>
      <c r="C542" s="149" t="s">
        <v>1002</v>
      </c>
      <c r="D542" s="149" t="s">
        <v>135</v>
      </c>
      <c r="E542" s="149" t="s">
        <v>1130</v>
      </c>
      <c r="F542" s="151" t="s">
        <v>138</v>
      </c>
    </row>
    <row r="543" spans="2:6" ht="14.25" customHeight="1" x14ac:dyDescent="0.25">
      <c r="B543" s="149">
        <v>4402</v>
      </c>
      <c r="C543" s="149" t="s">
        <v>1002</v>
      </c>
      <c r="D543" s="149" t="s">
        <v>135</v>
      </c>
      <c r="E543" s="149" t="s">
        <v>1130</v>
      </c>
      <c r="F543" s="151" t="s">
        <v>136</v>
      </c>
    </row>
    <row r="544" spans="2:6" ht="14.25" customHeight="1" x14ac:dyDescent="0.25">
      <c r="B544" s="149">
        <v>8895</v>
      </c>
      <c r="C544" s="149" t="s">
        <v>1002</v>
      </c>
      <c r="D544" s="149" t="s">
        <v>135</v>
      </c>
      <c r="E544" s="149" t="s">
        <v>1130</v>
      </c>
      <c r="F544" s="151" t="s">
        <v>1036</v>
      </c>
    </row>
    <row r="545" spans="2:7" ht="14.25" customHeight="1" x14ac:dyDescent="0.25">
      <c r="B545" s="149">
        <v>9965</v>
      </c>
      <c r="C545" s="149" t="s">
        <v>1002</v>
      </c>
      <c r="D545" s="149" t="s">
        <v>135</v>
      </c>
      <c r="E545" s="149" t="s">
        <v>1130</v>
      </c>
      <c r="F545" s="151" t="s">
        <v>680</v>
      </c>
    </row>
    <row r="546" spans="2:7" ht="14.25" customHeight="1" x14ac:dyDescent="0.25">
      <c r="B546" s="149">
        <v>7902</v>
      </c>
      <c r="C546" s="149" t="s">
        <v>1002</v>
      </c>
      <c r="D546" s="149" t="s">
        <v>135</v>
      </c>
      <c r="E546" s="149" t="s">
        <v>1130</v>
      </c>
      <c r="F546" s="151" t="s">
        <v>657</v>
      </c>
    </row>
    <row r="547" spans="2:7" ht="14.25" customHeight="1" x14ac:dyDescent="0.25">
      <c r="B547" s="149">
        <v>4526</v>
      </c>
      <c r="C547" s="149" t="s">
        <v>1002</v>
      </c>
      <c r="D547" s="149" t="s">
        <v>135</v>
      </c>
      <c r="E547" s="149" t="s">
        <v>1130</v>
      </c>
      <c r="F547" s="151" t="s">
        <v>139</v>
      </c>
    </row>
    <row r="548" spans="2:7" ht="14.25" customHeight="1" x14ac:dyDescent="0.25">
      <c r="B548" s="149">
        <v>7660</v>
      </c>
      <c r="C548" s="149" t="s">
        <v>1002</v>
      </c>
      <c r="D548" s="149" t="s">
        <v>135</v>
      </c>
      <c r="E548" s="149" t="s">
        <v>1130</v>
      </c>
      <c r="F548" s="151" t="s">
        <v>1053</v>
      </c>
    </row>
    <row r="549" spans="2:7" ht="14.25" customHeight="1" x14ac:dyDescent="0.25">
      <c r="B549" s="149">
        <v>8070</v>
      </c>
      <c r="C549" s="149" t="s">
        <v>1002</v>
      </c>
      <c r="D549" s="149" t="s">
        <v>135</v>
      </c>
      <c r="E549" s="149" t="s">
        <v>1130</v>
      </c>
      <c r="F549" s="151" t="s">
        <v>347</v>
      </c>
    </row>
    <row r="550" spans="2:7" ht="14.25" customHeight="1" x14ac:dyDescent="0.25">
      <c r="B550" s="149">
        <v>7209</v>
      </c>
      <c r="C550" s="149" t="s">
        <v>1002</v>
      </c>
      <c r="D550" s="149" t="s">
        <v>135</v>
      </c>
      <c r="E550" s="149" t="s">
        <v>1130</v>
      </c>
      <c r="F550" s="151" t="s">
        <v>144</v>
      </c>
    </row>
    <row r="551" spans="2:7" ht="14.25" customHeight="1" x14ac:dyDescent="0.25">
      <c r="B551" s="149">
        <v>4612</v>
      </c>
      <c r="C551" s="149" t="s">
        <v>1002</v>
      </c>
      <c r="D551" s="149" t="s">
        <v>135</v>
      </c>
      <c r="E551" s="149" t="s">
        <v>1130</v>
      </c>
      <c r="F551" s="151" t="s">
        <v>1034</v>
      </c>
    </row>
    <row r="552" spans="2:7" ht="14.25" customHeight="1" x14ac:dyDescent="0.25">
      <c r="B552" s="149">
        <v>7897</v>
      </c>
      <c r="C552" s="149" t="s">
        <v>1002</v>
      </c>
      <c r="D552" s="149" t="s">
        <v>135</v>
      </c>
      <c r="E552" s="149" t="s">
        <v>1130</v>
      </c>
      <c r="F552" s="151" t="s">
        <v>597</v>
      </c>
    </row>
    <row r="553" spans="2:7" ht="14.25" customHeight="1" x14ac:dyDescent="0.25">
      <c r="B553" s="149">
        <v>4530</v>
      </c>
      <c r="C553" s="149" t="s">
        <v>1002</v>
      </c>
      <c r="D553" s="149" t="s">
        <v>135</v>
      </c>
      <c r="E553" s="149" t="s">
        <v>1130</v>
      </c>
      <c r="F553" s="151" t="s">
        <v>146</v>
      </c>
    </row>
    <row r="554" spans="2:7" ht="14.25" customHeight="1" x14ac:dyDescent="0.25">
      <c r="B554" s="149">
        <v>4567</v>
      </c>
      <c r="C554" s="149" t="s">
        <v>1002</v>
      </c>
      <c r="D554" s="149" t="s">
        <v>135</v>
      </c>
      <c r="E554" s="149" t="s">
        <v>1130</v>
      </c>
      <c r="F554" s="151" t="s">
        <v>155</v>
      </c>
    </row>
    <row r="555" spans="2:7" ht="14.25" customHeight="1" x14ac:dyDescent="0.25">
      <c r="B555" s="149">
        <v>1044</v>
      </c>
      <c r="C555" s="149" t="s">
        <v>1004</v>
      </c>
      <c r="D555" s="149" t="s">
        <v>284</v>
      </c>
      <c r="E555" s="149" t="s">
        <v>1132</v>
      </c>
      <c r="F555" s="151" t="s">
        <v>826</v>
      </c>
    </row>
    <row r="556" spans="2:7" ht="14.25" customHeight="1" x14ac:dyDescent="0.25">
      <c r="B556" s="149">
        <v>8352</v>
      </c>
      <c r="C556" s="149" t="s">
        <v>1004</v>
      </c>
      <c r="D556" s="149" t="s">
        <v>284</v>
      </c>
      <c r="E556" s="149" t="s">
        <v>1132</v>
      </c>
      <c r="F556" s="151" t="s">
        <v>124</v>
      </c>
    </row>
    <row r="557" spans="2:7" ht="14.25" customHeight="1" x14ac:dyDescent="0.25">
      <c r="B557" s="149">
        <v>7476</v>
      </c>
      <c r="C557" s="149" t="s">
        <v>1004</v>
      </c>
      <c r="D557" s="149" t="s">
        <v>284</v>
      </c>
      <c r="E557" s="149" t="s">
        <v>1132</v>
      </c>
      <c r="F557" s="151" t="s">
        <v>114</v>
      </c>
    </row>
    <row r="558" spans="2:7" ht="14.25" customHeight="1" x14ac:dyDescent="0.25">
      <c r="B558" s="149">
        <v>7475</v>
      </c>
      <c r="C558" s="149" t="s">
        <v>1004</v>
      </c>
      <c r="D558" s="149" t="s">
        <v>284</v>
      </c>
      <c r="E558" s="149" t="s">
        <v>1132</v>
      </c>
      <c r="F558" s="151" t="s">
        <v>186</v>
      </c>
    </row>
    <row r="559" spans="2:7" ht="14.25" customHeight="1" x14ac:dyDescent="0.25">
      <c r="B559" s="149">
        <v>8165</v>
      </c>
      <c r="C559" s="149" t="s">
        <v>1004</v>
      </c>
      <c r="D559" s="149" t="s">
        <v>284</v>
      </c>
      <c r="E559" s="149" t="s">
        <v>1132</v>
      </c>
      <c r="F559" s="151" t="s">
        <v>489</v>
      </c>
      <c r="G559" s="149" t="s">
        <v>1206</v>
      </c>
    </row>
    <row r="560" spans="2:7" ht="14.25" customHeight="1" x14ac:dyDescent="0.25">
      <c r="B560" s="149">
        <v>9426</v>
      </c>
      <c r="C560" s="149" t="s">
        <v>1004</v>
      </c>
      <c r="D560" s="149" t="s">
        <v>284</v>
      </c>
      <c r="E560" s="149" t="s">
        <v>1132</v>
      </c>
      <c r="F560" s="151" t="s">
        <v>490</v>
      </c>
    </row>
    <row r="561" spans="2:6" ht="14.25" customHeight="1" x14ac:dyDescent="0.25">
      <c r="B561" s="149">
        <v>7882</v>
      </c>
      <c r="C561" s="149" t="s">
        <v>1004</v>
      </c>
      <c r="D561" s="149" t="s">
        <v>284</v>
      </c>
      <c r="E561" s="149" t="s">
        <v>1132</v>
      </c>
      <c r="F561" s="151" t="s">
        <v>757</v>
      </c>
    </row>
    <row r="562" spans="2:6" ht="14.25" customHeight="1" x14ac:dyDescent="0.25">
      <c r="B562" s="149">
        <v>6427</v>
      </c>
      <c r="C562" s="149" t="s">
        <v>1004</v>
      </c>
      <c r="D562" s="149" t="s">
        <v>284</v>
      </c>
      <c r="E562" s="149" t="s">
        <v>1132</v>
      </c>
      <c r="F562" s="151" t="s">
        <v>280</v>
      </c>
    </row>
    <row r="563" spans="2:6" ht="14.25" customHeight="1" x14ac:dyDescent="0.25">
      <c r="B563" s="149">
        <v>7685</v>
      </c>
      <c r="C563" s="149" t="s">
        <v>997</v>
      </c>
      <c r="D563" s="149" t="s">
        <v>284</v>
      </c>
      <c r="E563" s="149" t="s">
        <v>1132</v>
      </c>
      <c r="F563" s="151" t="s">
        <v>491</v>
      </c>
    </row>
    <row r="564" spans="2:6" ht="14.25" customHeight="1" x14ac:dyDescent="0.25">
      <c r="B564" s="149">
        <v>9431</v>
      </c>
      <c r="C564" s="149" t="s">
        <v>1004</v>
      </c>
      <c r="D564" s="149" t="s">
        <v>284</v>
      </c>
      <c r="E564" s="149" t="s">
        <v>1132</v>
      </c>
      <c r="F564" s="151" t="s">
        <v>737</v>
      </c>
    </row>
    <row r="565" spans="2:6" ht="14.25" customHeight="1" x14ac:dyDescent="0.25">
      <c r="B565" s="149">
        <v>7045</v>
      </c>
      <c r="C565" s="149" t="s">
        <v>1004</v>
      </c>
      <c r="D565" s="149" t="s">
        <v>284</v>
      </c>
      <c r="E565" s="149" t="s">
        <v>1132</v>
      </c>
      <c r="F565" s="151" t="s">
        <v>729</v>
      </c>
    </row>
    <row r="566" spans="2:6" ht="14.25" customHeight="1" x14ac:dyDescent="0.25">
      <c r="B566" s="149">
        <v>8426</v>
      </c>
      <c r="C566" s="149" t="s">
        <v>1004</v>
      </c>
      <c r="D566" s="149" t="s">
        <v>284</v>
      </c>
      <c r="E566" s="149" t="s">
        <v>1132</v>
      </c>
      <c r="F566" s="151" t="s">
        <v>479</v>
      </c>
    </row>
    <row r="567" spans="2:6" ht="14.25" customHeight="1" x14ac:dyDescent="0.25">
      <c r="B567" s="149">
        <v>4559</v>
      </c>
      <c r="C567" s="149" t="s">
        <v>1004</v>
      </c>
      <c r="D567" s="149" t="s">
        <v>284</v>
      </c>
      <c r="E567" s="149" t="s">
        <v>1132</v>
      </c>
      <c r="F567" s="151" t="s">
        <v>152</v>
      </c>
    </row>
    <row r="568" spans="2:6" ht="14.25" customHeight="1" x14ac:dyDescent="0.25">
      <c r="B568" s="149">
        <v>4560</v>
      </c>
      <c r="C568" s="149" t="s">
        <v>1004</v>
      </c>
      <c r="D568" s="149" t="s">
        <v>284</v>
      </c>
      <c r="E568" s="149" t="s">
        <v>1132</v>
      </c>
      <c r="F568" s="151" t="s">
        <v>153</v>
      </c>
    </row>
    <row r="569" spans="2:6" ht="14.25" customHeight="1" x14ac:dyDescent="0.25">
      <c r="B569" s="1">
        <v>4845</v>
      </c>
      <c r="C569" s="1" t="s">
        <v>1004</v>
      </c>
      <c r="D569" s="149" t="s">
        <v>284</v>
      </c>
      <c r="E569" s="149" t="s">
        <v>1132</v>
      </c>
      <c r="F569" s="148" t="s">
        <v>260</v>
      </c>
    </row>
    <row r="570" spans="2:6" ht="14.25" customHeight="1" x14ac:dyDescent="0.25">
      <c r="B570" s="149">
        <v>4036</v>
      </c>
      <c r="C570" s="149" t="s">
        <v>1004</v>
      </c>
      <c r="D570" s="149" t="s">
        <v>284</v>
      </c>
      <c r="E570" s="149" t="s">
        <v>1132</v>
      </c>
      <c r="F570" s="151" t="s">
        <v>494</v>
      </c>
    </row>
    <row r="571" spans="2:6" ht="14.25" customHeight="1" x14ac:dyDescent="0.25">
      <c r="B571" s="149">
        <v>6713</v>
      </c>
      <c r="C571" s="149" t="s">
        <v>1004</v>
      </c>
      <c r="D571" s="149" t="s">
        <v>284</v>
      </c>
      <c r="E571" s="149" t="s">
        <v>1132</v>
      </c>
      <c r="F571" s="151" t="s">
        <v>110</v>
      </c>
    </row>
    <row r="572" spans="2:6" ht="14.25" customHeight="1" x14ac:dyDescent="0.25">
      <c r="B572" s="149">
        <v>7477</v>
      </c>
      <c r="C572" s="149" t="s">
        <v>1004</v>
      </c>
      <c r="D572" s="149" t="s">
        <v>284</v>
      </c>
      <c r="E572" s="149" t="s">
        <v>1132</v>
      </c>
      <c r="F572" s="151" t="s">
        <v>120</v>
      </c>
    </row>
    <row r="573" spans="2:6" ht="14.25" customHeight="1" x14ac:dyDescent="0.25">
      <c r="B573" s="149">
        <v>5208</v>
      </c>
      <c r="C573" s="149" t="s">
        <v>1004</v>
      </c>
      <c r="D573" s="149" t="s">
        <v>284</v>
      </c>
      <c r="E573" s="149" t="s">
        <v>1132</v>
      </c>
      <c r="F573" s="151" t="s">
        <v>1054</v>
      </c>
    </row>
    <row r="574" spans="2:6" ht="14.25" customHeight="1" x14ac:dyDescent="0.25">
      <c r="B574" s="149">
        <v>9260</v>
      </c>
      <c r="C574" s="149" t="s">
        <v>1004</v>
      </c>
      <c r="D574" s="149" t="s">
        <v>284</v>
      </c>
      <c r="E574" s="149" t="s">
        <v>1132</v>
      </c>
      <c r="F574" s="151" t="s">
        <v>375</v>
      </c>
    </row>
    <row r="575" spans="2:6" ht="14.25" customHeight="1" x14ac:dyDescent="0.25">
      <c r="B575" s="149">
        <v>9432</v>
      </c>
      <c r="C575" s="149" t="s">
        <v>1004</v>
      </c>
      <c r="D575" s="149" t="s">
        <v>284</v>
      </c>
      <c r="E575" s="149" t="s">
        <v>1132</v>
      </c>
      <c r="F575" s="151" t="s">
        <v>1039</v>
      </c>
    </row>
    <row r="576" spans="2:6" ht="14.25" customHeight="1" x14ac:dyDescent="0.25">
      <c r="B576" s="149">
        <v>4613</v>
      </c>
      <c r="C576" s="149" t="s">
        <v>1004</v>
      </c>
      <c r="D576" s="149" t="s">
        <v>284</v>
      </c>
      <c r="E576" s="149" t="s">
        <v>1132</v>
      </c>
      <c r="F576" s="151" t="s">
        <v>623</v>
      </c>
    </row>
    <row r="577" spans="2:6" ht="14.25" customHeight="1" x14ac:dyDescent="0.25">
      <c r="B577" s="149">
        <v>7684</v>
      </c>
      <c r="C577" s="149" t="s">
        <v>1004</v>
      </c>
      <c r="D577" s="149" t="s">
        <v>284</v>
      </c>
      <c r="E577" s="149" t="s">
        <v>1132</v>
      </c>
      <c r="F577" s="151" t="s">
        <v>121</v>
      </c>
    </row>
    <row r="578" spans="2:6" ht="14.25" customHeight="1" x14ac:dyDescent="0.25">
      <c r="B578" s="149">
        <v>9066</v>
      </c>
      <c r="C578" s="149" t="s">
        <v>1004</v>
      </c>
      <c r="D578" s="149" t="s">
        <v>284</v>
      </c>
      <c r="E578" s="149" t="s">
        <v>1132</v>
      </c>
      <c r="F578" s="151" t="s">
        <v>497</v>
      </c>
    </row>
    <row r="579" spans="2:6" ht="14.25" customHeight="1" x14ac:dyDescent="0.25">
      <c r="B579" s="149">
        <v>8487</v>
      </c>
      <c r="C579" s="149" t="s">
        <v>1015</v>
      </c>
      <c r="D579" s="149" t="s">
        <v>253</v>
      </c>
      <c r="E579" s="149" t="s">
        <v>1133</v>
      </c>
      <c r="F579" s="151" t="s">
        <v>859</v>
      </c>
    </row>
    <row r="580" spans="2:6" ht="14.25" customHeight="1" x14ac:dyDescent="0.25">
      <c r="B580" s="149">
        <v>6706</v>
      </c>
      <c r="C580" s="149" t="s">
        <v>1015</v>
      </c>
      <c r="D580" s="149" t="s">
        <v>253</v>
      </c>
      <c r="E580" s="149" t="s">
        <v>1133</v>
      </c>
      <c r="F580" s="151" t="s">
        <v>117</v>
      </c>
    </row>
    <row r="581" spans="2:6" ht="14.25" customHeight="1" x14ac:dyDescent="0.25">
      <c r="B581" s="149">
        <v>9276</v>
      </c>
      <c r="C581" s="149" t="s">
        <v>1015</v>
      </c>
      <c r="D581" s="149" t="s">
        <v>253</v>
      </c>
      <c r="E581" s="149" t="s">
        <v>1133</v>
      </c>
      <c r="F581" s="151" t="s">
        <v>432</v>
      </c>
    </row>
    <row r="582" spans="2:6" ht="14.25" customHeight="1" x14ac:dyDescent="0.25">
      <c r="B582" s="149">
        <v>6122</v>
      </c>
      <c r="C582" s="149" t="s">
        <v>1015</v>
      </c>
      <c r="D582" s="149" t="s">
        <v>253</v>
      </c>
      <c r="E582" s="149" t="s">
        <v>1133</v>
      </c>
      <c r="F582" s="151" t="s">
        <v>438</v>
      </c>
    </row>
    <row r="583" spans="2:6" ht="14.25" customHeight="1" x14ac:dyDescent="0.25">
      <c r="B583" s="149">
        <v>4865</v>
      </c>
      <c r="C583" s="149" t="s">
        <v>1015</v>
      </c>
      <c r="D583" s="149" t="s">
        <v>253</v>
      </c>
      <c r="E583" s="149" t="s">
        <v>1133</v>
      </c>
      <c r="F583" s="151" t="s">
        <v>254</v>
      </c>
    </row>
    <row r="584" spans="2:6" ht="14.25" customHeight="1" x14ac:dyDescent="0.25">
      <c r="B584" s="149">
        <v>4937</v>
      </c>
      <c r="C584" s="149" t="s">
        <v>1015</v>
      </c>
      <c r="D584" s="149" t="s">
        <v>253</v>
      </c>
      <c r="E584" s="149" t="s">
        <v>1133</v>
      </c>
      <c r="F584" s="151" t="s">
        <v>256</v>
      </c>
    </row>
    <row r="585" spans="2:6" ht="14.25" customHeight="1" x14ac:dyDescent="0.25">
      <c r="B585" s="149">
        <v>4853</v>
      </c>
      <c r="C585" s="149" t="s">
        <v>1015</v>
      </c>
      <c r="D585" s="149" t="s">
        <v>253</v>
      </c>
      <c r="E585" s="149" t="s">
        <v>1133</v>
      </c>
      <c r="F585" s="151" t="s">
        <v>252</v>
      </c>
    </row>
    <row r="586" spans="2:6" ht="14.25" customHeight="1" x14ac:dyDescent="0.25">
      <c r="B586" s="149">
        <v>5230</v>
      </c>
      <c r="C586" s="149" t="s">
        <v>1015</v>
      </c>
      <c r="D586" s="149" t="s">
        <v>253</v>
      </c>
      <c r="E586" s="149" t="s">
        <v>1133</v>
      </c>
      <c r="F586" s="151" t="s">
        <v>702</v>
      </c>
    </row>
    <row r="587" spans="2:6" ht="14.25" customHeight="1" x14ac:dyDescent="0.25">
      <c r="B587" s="149">
        <v>6712</v>
      </c>
      <c r="C587" s="149" t="s">
        <v>1015</v>
      </c>
      <c r="D587" s="149" t="s">
        <v>253</v>
      </c>
      <c r="E587" s="149" t="s">
        <v>1133</v>
      </c>
      <c r="F587" s="151" t="s">
        <v>118</v>
      </c>
    </row>
    <row r="588" spans="2:6" ht="14.25" customHeight="1" x14ac:dyDescent="0.25">
      <c r="B588" s="149">
        <v>6784</v>
      </c>
      <c r="C588" s="149" t="s">
        <v>1015</v>
      </c>
      <c r="D588" s="149" t="s">
        <v>253</v>
      </c>
      <c r="E588" s="149" t="s">
        <v>1133</v>
      </c>
      <c r="F588" s="151" t="s">
        <v>259</v>
      </c>
    </row>
    <row r="589" spans="2:6" ht="14.25" customHeight="1" x14ac:dyDescent="0.25">
      <c r="B589" s="149">
        <v>9587</v>
      </c>
      <c r="C589" s="149" t="s">
        <v>1015</v>
      </c>
      <c r="D589" s="149" t="s">
        <v>253</v>
      </c>
      <c r="E589" s="149" t="s">
        <v>1133</v>
      </c>
      <c r="F589" s="151" t="s">
        <v>641</v>
      </c>
    </row>
    <row r="590" spans="2:6" ht="14.25" customHeight="1" x14ac:dyDescent="0.25">
      <c r="B590" s="149">
        <v>5229</v>
      </c>
      <c r="C590" s="149" t="s">
        <v>1015</v>
      </c>
      <c r="D590" s="149" t="s">
        <v>253</v>
      </c>
      <c r="E590" s="149" t="s">
        <v>1133</v>
      </c>
      <c r="F590" s="151" t="s">
        <v>257</v>
      </c>
    </row>
    <row r="591" spans="2:6" ht="14.25" customHeight="1" x14ac:dyDescent="0.25">
      <c r="B591" s="149">
        <v>4872</v>
      </c>
      <c r="C591" s="149" t="s">
        <v>1015</v>
      </c>
      <c r="D591" s="149" t="s">
        <v>253</v>
      </c>
      <c r="E591" s="149" t="s">
        <v>1133</v>
      </c>
      <c r="F591" s="151" t="s">
        <v>255</v>
      </c>
    </row>
    <row r="592" spans="2:6" ht="14.25" customHeight="1" x14ac:dyDescent="0.25">
      <c r="B592" s="149">
        <v>6117</v>
      </c>
      <c r="C592" s="149" t="s">
        <v>1015</v>
      </c>
      <c r="D592" s="149" t="s">
        <v>253</v>
      </c>
      <c r="E592" s="149" t="s">
        <v>1133</v>
      </c>
      <c r="F592" s="151" t="s">
        <v>258</v>
      </c>
    </row>
    <row r="593" spans="2:6" ht="14.25" customHeight="1" x14ac:dyDescent="0.25">
      <c r="B593" s="149">
        <v>9082</v>
      </c>
      <c r="C593" s="149" t="s">
        <v>1015</v>
      </c>
      <c r="D593" s="149" t="s">
        <v>253</v>
      </c>
      <c r="E593" s="149" t="s">
        <v>1133</v>
      </c>
      <c r="F593" s="151" t="s">
        <v>434</v>
      </c>
    </row>
    <row r="594" spans="2:6" ht="14.25" customHeight="1" x14ac:dyDescent="0.25">
      <c r="B594" s="149">
        <v>4703</v>
      </c>
      <c r="C594" s="149" t="s">
        <v>1027</v>
      </c>
      <c r="D594" s="149" t="s">
        <v>598</v>
      </c>
      <c r="E594" s="149" t="s">
        <v>1134</v>
      </c>
      <c r="F594" s="151" t="s">
        <v>201</v>
      </c>
    </row>
    <row r="595" spans="2:6" ht="14.25" customHeight="1" x14ac:dyDescent="0.25">
      <c r="B595" s="149">
        <v>9078</v>
      </c>
      <c r="C595" s="149" t="s">
        <v>1027</v>
      </c>
      <c r="D595" s="149" t="s">
        <v>598</v>
      </c>
      <c r="E595" s="149" t="s">
        <v>1134</v>
      </c>
      <c r="F595" s="151" t="s">
        <v>411</v>
      </c>
    </row>
    <row r="596" spans="2:6" ht="14.25" customHeight="1" x14ac:dyDescent="0.25">
      <c r="B596" s="149">
        <v>6435</v>
      </c>
      <c r="C596" s="149" t="s">
        <v>1027</v>
      </c>
      <c r="D596" s="149" t="s">
        <v>598</v>
      </c>
      <c r="E596" s="149" t="s">
        <v>1134</v>
      </c>
      <c r="F596" s="151" t="s">
        <v>131</v>
      </c>
    </row>
    <row r="597" spans="2:6" ht="14.25" customHeight="1" x14ac:dyDescent="0.25">
      <c r="B597" s="149">
        <v>5809</v>
      </c>
      <c r="C597" s="149" t="s">
        <v>1027</v>
      </c>
      <c r="D597" s="149" t="s">
        <v>598</v>
      </c>
      <c r="E597" s="149" t="s">
        <v>1134</v>
      </c>
      <c r="F597" s="151" t="s">
        <v>213</v>
      </c>
    </row>
    <row r="598" spans="2:6" ht="14.25" customHeight="1" x14ac:dyDescent="0.25">
      <c r="B598" s="149">
        <v>1150</v>
      </c>
      <c r="C598" s="149" t="s">
        <v>1027</v>
      </c>
      <c r="D598" s="149" t="s">
        <v>598</v>
      </c>
      <c r="E598" s="149" t="s">
        <v>1134</v>
      </c>
      <c r="F598" s="151" t="s">
        <v>208</v>
      </c>
    </row>
    <row r="599" spans="2:6" ht="14.25" customHeight="1" x14ac:dyDescent="0.25">
      <c r="B599" s="149">
        <v>9968</v>
      </c>
      <c r="C599" s="149" t="s">
        <v>1027</v>
      </c>
      <c r="D599" s="149" t="s">
        <v>598</v>
      </c>
      <c r="E599" s="149" t="s">
        <v>1134</v>
      </c>
      <c r="F599" s="151" t="s">
        <v>844</v>
      </c>
    </row>
    <row r="600" spans="2:6" ht="14.25" customHeight="1" x14ac:dyDescent="0.25">
      <c r="B600" s="149">
        <v>3508</v>
      </c>
      <c r="C600" s="149" t="s">
        <v>1027</v>
      </c>
      <c r="D600" s="149" t="s">
        <v>598</v>
      </c>
      <c r="E600" s="149" t="s">
        <v>1134</v>
      </c>
      <c r="F600" s="151" t="s">
        <v>843</v>
      </c>
    </row>
    <row r="601" spans="2:6" ht="14.25" customHeight="1" x14ac:dyDescent="0.25">
      <c r="B601" s="149">
        <v>1059</v>
      </c>
      <c r="C601" s="149" t="s">
        <v>1027</v>
      </c>
      <c r="D601" s="149" t="s">
        <v>598</v>
      </c>
      <c r="E601" s="149" t="s">
        <v>1134</v>
      </c>
      <c r="F601" s="151" t="s">
        <v>405</v>
      </c>
    </row>
    <row r="602" spans="2:6" ht="14.25" customHeight="1" x14ac:dyDescent="0.25">
      <c r="B602" s="149">
        <v>7318</v>
      </c>
      <c r="C602" s="149" t="s">
        <v>1027</v>
      </c>
      <c r="D602" s="149" t="s">
        <v>598</v>
      </c>
      <c r="E602" s="149" t="s">
        <v>1134</v>
      </c>
      <c r="F602" s="151" t="s">
        <v>281</v>
      </c>
    </row>
    <row r="603" spans="2:6" ht="14.25" customHeight="1" x14ac:dyDescent="0.25">
      <c r="B603" s="149">
        <v>9742</v>
      </c>
      <c r="C603" s="149" t="s">
        <v>1027</v>
      </c>
      <c r="D603" s="149" t="s">
        <v>598</v>
      </c>
      <c r="E603" s="149" t="s">
        <v>1134</v>
      </c>
      <c r="F603" s="151" t="s">
        <v>838</v>
      </c>
    </row>
    <row r="604" spans="2:6" ht="14.25" customHeight="1" x14ac:dyDescent="0.25">
      <c r="B604" s="149">
        <v>7401</v>
      </c>
      <c r="C604" s="149" t="s">
        <v>1027</v>
      </c>
      <c r="D604" s="149" t="s">
        <v>598</v>
      </c>
      <c r="E604" s="149" t="s">
        <v>1134</v>
      </c>
      <c r="F604" s="151" t="s">
        <v>835</v>
      </c>
    </row>
    <row r="605" spans="2:6" ht="14.25" customHeight="1" x14ac:dyDescent="0.25">
      <c r="B605" s="149">
        <v>2756</v>
      </c>
      <c r="C605" s="149" t="s">
        <v>1027</v>
      </c>
      <c r="D605" s="149" t="s">
        <v>598</v>
      </c>
      <c r="E605" s="149" t="s">
        <v>1134</v>
      </c>
      <c r="F605" s="151" t="s">
        <v>834</v>
      </c>
    </row>
    <row r="606" spans="2:6" ht="14.25" customHeight="1" x14ac:dyDescent="0.25">
      <c r="B606" s="149">
        <v>7308</v>
      </c>
      <c r="C606" s="149" t="s">
        <v>1027</v>
      </c>
      <c r="D606" s="149" t="s">
        <v>598</v>
      </c>
      <c r="E606" s="149" t="s">
        <v>1134</v>
      </c>
      <c r="F606" s="151" t="s">
        <v>192</v>
      </c>
    </row>
    <row r="607" spans="2:6" ht="14.25" customHeight="1" x14ac:dyDescent="0.25">
      <c r="B607" s="149">
        <v>7457</v>
      </c>
      <c r="C607" s="149" t="s">
        <v>1027</v>
      </c>
      <c r="D607" s="149" t="s">
        <v>598</v>
      </c>
      <c r="E607" s="149" t="s">
        <v>1134</v>
      </c>
      <c r="F607" s="151" t="s">
        <v>830</v>
      </c>
    </row>
    <row r="608" spans="2:6" ht="14.25" customHeight="1" x14ac:dyDescent="0.25">
      <c r="B608" s="149">
        <v>1329</v>
      </c>
      <c r="C608" s="149" t="s">
        <v>1027</v>
      </c>
      <c r="D608" s="149" t="s">
        <v>598</v>
      </c>
      <c r="E608" s="149" t="s">
        <v>1134</v>
      </c>
      <c r="F608" s="151" t="s">
        <v>274</v>
      </c>
    </row>
    <row r="609" spans="2:6" ht="14.25" customHeight="1" x14ac:dyDescent="0.25">
      <c r="B609" s="149">
        <v>2568</v>
      </c>
      <c r="C609" s="149" t="s">
        <v>1027</v>
      </c>
      <c r="D609" s="149" t="s">
        <v>598</v>
      </c>
      <c r="E609" s="149" t="s">
        <v>1134</v>
      </c>
      <c r="F609" s="151" t="s">
        <v>412</v>
      </c>
    </row>
    <row r="610" spans="2:6" ht="14.25" customHeight="1" x14ac:dyDescent="0.25">
      <c r="B610" s="149">
        <v>6727</v>
      </c>
      <c r="C610" s="149" t="s">
        <v>1027</v>
      </c>
      <c r="D610" s="149" t="s">
        <v>598</v>
      </c>
      <c r="E610" s="149" t="s">
        <v>1134</v>
      </c>
      <c r="F610" s="151" t="s">
        <v>190</v>
      </c>
    </row>
    <row r="611" spans="2:6" ht="14.25" customHeight="1" x14ac:dyDescent="0.25">
      <c r="B611" s="149">
        <v>7468</v>
      </c>
      <c r="C611" s="149" t="s">
        <v>1027</v>
      </c>
      <c r="D611" s="149" t="s">
        <v>598</v>
      </c>
      <c r="E611" s="149" t="s">
        <v>1134</v>
      </c>
      <c r="F611" s="151" t="s">
        <v>790</v>
      </c>
    </row>
    <row r="612" spans="2:6" ht="14.25" customHeight="1" x14ac:dyDescent="0.25">
      <c r="B612" s="149">
        <v>1054</v>
      </c>
      <c r="C612" s="149" t="s">
        <v>1027</v>
      </c>
      <c r="D612" s="149" t="s">
        <v>598</v>
      </c>
      <c r="E612" s="149" t="s">
        <v>1134</v>
      </c>
      <c r="F612" s="151" t="s">
        <v>413</v>
      </c>
    </row>
    <row r="613" spans="2:6" ht="14.25" customHeight="1" x14ac:dyDescent="0.25">
      <c r="B613" s="149">
        <v>9143</v>
      </c>
      <c r="C613" s="149" t="s">
        <v>1027</v>
      </c>
      <c r="D613" s="149" t="s">
        <v>598</v>
      </c>
      <c r="E613" s="149" t="s">
        <v>1134</v>
      </c>
      <c r="F613" s="151" t="s">
        <v>421</v>
      </c>
    </row>
    <row r="614" spans="2:6" ht="14.25" customHeight="1" x14ac:dyDescent="0.25">
      <c r="B614" s="149">
        <v>4708</v>
      </c>
      <c r="C614" s="149" t="s">
        <v>1027</v>
      </c>
      <c r="D614" s="149" t="s">
        <v>598</v>
      </c>
      <c r="E614" s="149" t="s">
        <v>1134</v>
      </c>
      <c r="F614" s="151" t="s">
        <v>209</v>
      </c>
    </row>
    <row r="615" spans="2:6" ht="14.25" customHeight="1" x14ac:dyDescent="0.25">
      <c r="B615" s="149">
        <v>6730</v>
      </c>
      <c r="C615" s="149" t="s">
        <v>1027</v>
      </c>
      <c r="D615" s="149" t="s">
        <v>598</v>
      </c>
      <c r="E615" s="149" t="s">
        <v>1134</v>
      </c>
      <c r="F615" s="151" t="s">
        <v>216</v>
      </c>
    </row>
    <row r="616" spans="2:6" ht="14.25" customHeight="1" x14ac:dyDescent="0.25">
      <c r="B616" s="149">
        <v>5223</v>
      </c>
      <c r="C616" s="149" t="s">
        <v>1027</v>
      </c>
      <c r="D616" s="149" t="s">
        <v>598</v>
      </c>
      <c r="E616" s="149" t="s">
        <v>1134</v>
      </c>
      <c r="F616" s="151" t="s">
        <v>221</v>
      </c>
    </row>
    <row r="617" spans="2:6" ht="14.25" customHeight="1" x14ac:dyDescent="0.25">
      <c r="B617" s="149">
        <v>9530</v>
      </c>
      <c r="C617" s="149" t="s">
        <v>1027</v>
      </c>
      <c r="D617" s="149" t="s">
        <v>598</v>
      </c>
      <c r="E617" s="149" t="s">
        <v>1134</v>
      </c>
      <c r="F617" s="151" t="s">
        <v>528</v>
      </c>
    </row>
    <row r="618" spans="2:6" ht="14.25" customHeight="1" x14ac:dyDescent="0.25">
      <c r="B618" s="149">
        <v>8920</v>
      </c>
      <c r="C618" s="149" t="s">
        <v>1027</v>
      </c>
      <c r="D618" s="149" t="s">
        <v>598</v>
      </c>
      <c r="E618" s="149" t="s">
        <v>1134</v>
      </c>
      <c r="F618" s="151" t="s">
        <v>782</v>
      </c>
    </row>
    <row r="619" spans="2:6" ht="14.25" customHeight="1" x14ac:dyDescent="0.25">
      <c r="B619" s="149">
        <v>8696</v>
      </c>
      <c r="C619" s="149" t="s">
        <v>1027</v>
      </c>
      <c r="D619" s="149" t="s">
        <v>598</v>
      </c>
      <c r="E619" s="149" t="s">
        <v>1134</v>
      </c>
      <c r="F619" s="151" t="s">
        <v>768</v>
      </c>
    </row>
    <row r="620" spans="2:6" ht="14.25" customHeight="1" x14ac:dyDescent="0.25">
      <c r="B620" s="149">
        <v>7069</v>
      </c>
      <c r="C620" s="149" t="s">
        <v>1027</v>
      </c>
      <c r="D620" s="149" t="s">
        <v>598</v>
      </c>
      <c r="E620" s="149" t="s">
        <v>1134</v>
      </c>
      <c r="F620" s="151" t="s">
        <v>1135</v>
      </c>
    </row>
    <row r="621" spans="2:6" ht="14.25" customHeight="1" x14ac:dyDescent="0.25">
      <c r="B621" s="149">
        <v>4589</v>
      </c>
      <c r="C621" s="149" t="s">
        <v>1027</v>
      </c>
      <c r="D621" s="149" t="s">
        <v>598</v>
      </c>
      <c r="E621" s="149" t="s">
        <v>1134</v>
      </c>
      <c r="F621" s="151" t="s">
        <v>753</v>
      </c>
    </row>
    <row r="622" spans="2:6" ht="14.25" customHeight="1" x14ac:dyDescent="0.25">
      <c r="B622" s="149">
        <v>9079</v>
      </c>
      <c r="C622" s="149" t="s">
        <v>1027</v>
      </c>
      <c r="D622" s="149" t="s">
        <v>598</v>
      </c>
      <c r="E622" s="149" t="s">
        <v>1134</v>
      </c>
      <c r="F622" s="151" t="s">
        <v>414</v>
      </c>
    </row>
    <row r="623" spans="2:6" ht="14.25" customHeight="1" x14ac:dyDescent="0.25">
      <c r="B623" s="149">
        <v>7071</v>
      </c>
      <c r="C623" s="149" t="s">
        <v>1027</v>
      </c>
      <c r="D623" s="149" t="s">
        <v>598</v>
      </c>
      <c r="E623" s="149" t="s">
        <v>1134</v>
      </c>
      <c r="F623" s="151" t="s">
        <v>1136</v>
      </c>
    </row>
    <row r="624" spans="2:6" ht="14.25" customHeight="1" x14ac:dyDescent="0.25">
      <c r="B624" s="149">
        <v>9507</v>
      </c>
      <c r="C624" s="149" t="s">
        <v>1027</v>
      </c>
      <c r="D624" s="149" t="s">
        <v>598</v>
      </c>
      <c r="E624" s="149" t="s">
        <v>1134</v>
      </c>
      <c r="F624" s="151" t="s">
        <v>731</v>
      </c>
    </row>
    <row r="625" spans="2:7" ht="14.25" customHeight="1" x14ac:dyDescent="0.25">
      <c r="B625" s="149">
        <v>4730</v>
      </c>
      <c r="C625" s="149" t="s">
        <v>1027</v>
      </c>
      <c r="D625" s="149" t="s">
        <v>598</v>
      </c>
      <c r="E625" s="149" t="s">
        <v>1134</v>
      </c>
      <c r="F625" s="151" t="s">
        <v>217</v>
      </c>
    </row>
    <row r="626" spans="2:7" ht="14.25" customHeight="1" x14ac:dyDescent="0.25">
      <c r="B626" s="149">
        <v>4673</v>
      </c>
      <c r="C626" s="149" t="s">
        <v>1028</v>
      </c>
      <c r="D626" s="149" t="s">
        <v>598</v>
      </c>
      <c r="E626" s="149" t="s">
        <v>1134</v>
      </c>
      <c r="F626" s="151" t="s">
        <v>728</v>
      </c>
    </row>
    <row r="627" spans="2:7" ht="14.25" customHeight="1" x14ac:dyDescent="0.25">
      <c r="B627" s="149">
        <v>8125</v>
      </c>
      <c r="C627" s="149" t="s">
        <v>1027</v>
      </c>
      <c r="D627" s="149" t="s">
        <v>598</v>
      </c>
      <c r="E627" s="149" t="s">
        <v>1134</v>
      </c>
      <c r="F627" s="151" t="s">
        <v>106</v>
      </c>
    </row>
    <row r="628" spans="2:7" ht="14.25" customHeight="1" x14ac:dyDescent="0.25">
      <c r="B628" s="149">
        <v>4551</v>
      </c>
      <c r="C628" s="149" t="s">
        <v>1027</v>
      </c>
      <c r="D628" s="149" t="s">
        <v>598</v>
      </c>
      <c r="E628" s="149" t="s">
        <v>1134</v>
      </c>
      <c r="F628" s="151" t="s">
        <v>140</v>
      </c>
    </row>
    <row r="629" spans="2:7" ht="14.25" customHeight="1" x14ac:dyDescent="0.25">
      <c r="B629" s="149">
        <v>4552</v>
      </c>
      <c r="C629" s="149" t="s">
        <v>1027</v>
      </c>
      <c r="D629" s="149" t="s">
        <v>598</v>
      </c>
      <c r="E629" s="149" t="s">
        <v>1134</v>
      </c>
      <c r="F629" s="151" t="s">
        <v>141</v>
      </c>
    </row>
    <row r="630" spans="2:7" ht="14.25" customHeight="1" x14ac:dyDescent="0.25">
      <c r="B630" s="149">
        <v>8714</v>
      </c>
      <c r="C630" s="149" t="s">
        <v>1027</v>
      </c>
      <c r="D630" s="149" t="s">
        <v>598</v>
      </c>
      <c r="E630" s="149" t="s">
        <v>1134</v>
      </c>
      <c r="F630" s="151" t="s">
        <v>309</v>
      </c>
    </row>
    <row r="631" spans="2:7" ht="14.25" customHeight="1" x14ac:dyDescent="0.25">
      <c r="B631" s="149">
        <v>8697</v>
      </c>
      <c r="C631" s="149" t="s">
        <v>1027</v>
      </c>
      <c r="D631" s="149" t="s">
        <v>598</v>
      </c>
      <c r="E631" s="149" t="s">
        <v>1134</v>
      </c>
      <c r="F631" s="151" t="s">
        <v>420</v>
      </c>
    </row>
    <row r="632" spans="2:7" ht="14.25" customHeight="1" x14ac:dyDescent="0.25">
      <c r="B632" s="149">
        <v>7072</v>
      </c>
      <c r="C632" s="149" t="s">
        <v>1027</v>
      </c>
      <c r="D632" s="149" t="s">
        <v>598</v>
      </c>
      <c r="E632" s="149" t="s">
        <v>1134</v>
      </c>
      <c r="F632" s="151" t="s">
        <v>1138</v>
      </c>
    </row>
    <row r="633" spans="2:7" ht="14.25" customHeight="1" x14ac:dyDescent="0.25">
      <c r="B633" s="149">
        <v>8425</v>
      </c>
      <c r="C633" s="149" t="s">
        <v>1027</v>
      </c>
      <c r="D633" s="149" t="s">
        <v>598</v>
      </c>
      <c r="E633" s="149" t="s">
        <v>1134</v>
      </c>
      <c r="F633" s="151" t="s">
        <v>328</v>
      </c>
    </row>
    <row r="634" spans="2:7" ht="14.25" customHeight="1" x14ac:dyDescent="0.25">
      <c r="C634" s="149" t="s">
        <v>1027</v>
      </c>
      <c r="D634" s="149" t="s">
        <v>598</v>
      </c>
      <c r="E634" s="149" t="s">
        <v>1134</v>
      </c>
      <c r="F634" s="151" t="s">
        <v>1215</v>
      </c>
      <c r="G634" s="149" t="s">
        <v>905</v>
      </c>
    </row>
    <row r="635" spans="2:7" ht="14.25" customHeight="1" x14ac:dyDescent="0.25">
      <c r="B635" s="149">
        <v>8159</v>
      </c>
      <c r="C635" s="149" t="s">
        <v>1027</v>
      </c>
      <c r="D635" s="149" t="s">
        <v>598</v>
      </c>
      <c r="E635" s="149" t="s">
        <v>1134</v>
      </c>
      <c r="F635" s="151" t="s">
        <v>191</v>
      </c>
    </row>
    <row r="636" spans="2:7" ht="14.25" customHeight="1" x14ac:dyDescent="0.25">
      <c r="B636" s="149">
        <v>8001</v>
      </c>
      <c r="C636" s="149" t="s">
        <v>1027</v>
      </c>
      <c r="D636" s="149" t="s">
        <v>598</v>
      </c>
      <c r="E636" s="149" t="s">
        <v>1134</v>
      </c>
      <c r="F636" s="151" t="s">
        <v>705</v>
      </c>
    </row>
    <row r="637" spans="2:7" ht="14.25" customHeight="1" x14ac:dyDescent="0.25">
      <c r="B637" s="149">
        <v>4733</v>
      </c>
      <c r="C637" s="149" t="s">
        <v>1027</v>
      </c>
      <c r="D637" s="149" t="s">
        <v>598</v>
      </c>
      <c r="E637" s="149" t="s">
        <v>1134</v>
      </c>
      <c r="F637" s="151" t="s">
        <v>220</v>
      </c>
    </row>
    <row r="638" spans="2:7" ht="14.25" customHeight="1" x14ac:dyDescent="0.25">
      <c r="B638" s="149">
        <v>4680</v>
      </c>
      <c r="C638" s="149" t="s">
        <v>1027</v>
      </c>
      <c r="D638" s="149" t="s">
        <v>598</v>
      </c>
      <c r="E638" s="149" t="s">
        <v>1134</v>
      </c>
      <c r="F638" s="151" t="s">
        <v>694</v>
      </c>
    </row>
    <row r="639" spans="2:7" ht="14.25" customHeight="1" x14ac:dyDescent="0.25">
      <c r="B639" s="149">
        <v>7129</v>
      </c>
      <c r="C639" s="149" t="s">
        <v>1027</v>
      </c>
      <c r="D639" s="149" t="s">
        <v>598</v>
      </c>
      <c r="E639" s="149" t="s">
        <v>1134</v>
      </c>
      <c r="F639" s="151" t="s">
        <v>206</v>
      </c>
    </row>
    <row r="640" spans="2:7" ht="14.25" customHeight="1" x14ac:dyDescent="0.25">
      <c r="B640" s="149">
        <v>7997</v>
      </c>
      <c r="C640" s="149" t="s">
        <v>1027</v>
      </c>
      <c r="D640" s="149" t="s">
        <v>598</v>
      </c>
      <c r="E640" s="149" t="s">
        <v>1134</v>
      </c>
      <c r="F640" s="151" t="s">
        <v>1216</v>
      </c>
    </row>
    <row r="641" spans="2:7" ht="14.25" customHeight="1" x14ac:dyDescent="0.25">
      <c r="B641" s="149">
        <v>1056</v>
      </c>
      <c r="C641" s="149" t="s">
        <v>1027</v>
      </c>
      <c r="D641" s="149" t="s">
        <v>598</v>
      </c>
      <c r="E641" s="149" t="s">
        <v>1134</v>
      </c>
      <c r="F641" s="151" t="s">
        <v>426</v>
      </c>
    </row>
    <row r="642" spans="2:7" ht="14.25" customHeight="1" x14ac:dyDescent="0.25">
      <c r="B642" s="149">
        <v>7913</v>
      </c>
      <c r="C642" s="149" t="s">
        <v>1027</v>
      </c>
      <c r="D642" s="149" t="s">
        <v>598</v>
      </c>
      <c r="E642" s="149" t="s">
        <v>1134</v>
      </c>
      <c r="F642" s="151" t="s">
        <v>670</v>
      </c>
    </row>
    <row r="643" spans="2:7" ht="14.25" customHeight="1" x14ac:dyDescent="0.25">
      <c r="B643" s="149">
        <v>4736</v>
      </c>
      <c r="C643" s="149" t="s">
        <v>1027</v>
      </c>
      <c r="D643" s="149" t="s">
        <v>598</v>
      </c>
      <c r="E643" s="149" t="s">
        <v>1134</v>
      </c>
      <c r="F643" s="151" t="s">
        <v>211</v>
      </c>
    </row>
    <row r="644" spans="2:7" ht="14.25" customHeight="1" x14ac:dyDescent="0.25">
      <c r="B644" s="149">
        <v>7540</v>
      </c>
      <c r="C644" s="149" t="s">
        <v>1027</v>
      </c>
      <c r="D644" s="149" t="s">
        <v>598</v>
      </c>
      <c r="E644" s="149" t="s">
        <v>1134</v>
      </c>
      <c r="F644" s="151" t="s">
        <v>327</v>
      </c>
    </row>
    <row r="645" spans="2:7" ht="14.25" customHeight="1" x14ac:dyDescent="0.25">
      <c r="B645" s="149">
        <v>4738</v>
      </c>
      <c r="C645" s="149" t="s">
        <v>1027</v>
      </c>
      <c r="D645" s="149" t="s">
        <v>598</v>
      </c>
      <c r="E645" s="149" t="s">
        <v>1134</v>
      </c>
      <c r="F645" s="151" t="s">
        <v>534</v>
      </c>
    </row>
    <row r="646" spans="2:7" ht="14.25" customHeight="1" x14ac:dyDescent="0.25">
      <c r="B646" s="149">
        <v>8480</v>
      </c>
      <c r="C646" s="149" t="s">
        <v>1027</v>
      </c>
      <c r="D646" s="149" t="s">
        <v>598</v>
      </c>
      <c r="E646" s="149" t="s">
        <v>1134</v>
      </c>
      <c r="F646" s="151" t="s">
        <v>329</v>
      </c>
    </row>
    <row r="647" spans="2:7" ht="14.25" customHeight="1" x14ac:dyDescent="0.25">
      <c r="B647" s="149">
        <v>4737</v>
      </c>
      <c r="C647" s="149" t="s">
        <v>1027</v>
      </c>
      <c r="D647" s="149" t="s">
        <v>598</v>
      </c>
      <c r="E647" s="149" t="s">
        <v>1134</v>
      </c>
      <c r="F647" s="151" t="s">
        <v>212</v>
      </c>
    </row>
    <row r="648" spans="2:7" ht="14.25" customHeight="1" x14ac:dyDescent="0.25">
      <c r="B648" s="149">
        <v>4725</v>
      </c>
      <c r="C648" s="149" t="s">
        <v>1027</v>
      </c>
      <c r="D648" s="149" t="s">
        <v>598</v>
      </c>
      <c r="E648" s="149" t="s">
        <v>1134</v>
      </c>
      <c r="F648" s="151" t="s">
        <v>193</v>
      </c>
    </row>
    <row r="649" spans="2:7" ht="14.25" customHeight="1" x14ac:dyDescent="0.25">
      <c r="B649" s="149">
        <v>8321</v>
      </c>
      <c r="C649" s="149" t="s">
        <v>1027</v>
      </c>
      <c r="D649" s="149" t="s">
        <v>598</v>
      </c>
      <c r="E649" s="149" t="s">
        <v>1134</v>
      </c>
      <c r="F649" s="151" t="s">
        <v>607</v>
      </c>
    </row>
    <row r="650" spans="2:7" ht="14.25" customHeight="1" x14ac:dyDescent="0.25">
      <c r="B650" s="149">
        <v>4798</v>
      </c>
      <c r="C650" s="149" t="s">
        <v>1027</v>
      </c>
      <c r="D650" s="149" t="s">
        <v>598</v>
      </c>
      <c r="E650" s="149" t="s">
        <v>1134</v>
      </c>
      <c r="F650" s="151" t="s">
        <v>325</v>
      </c>
    </row>
    <row r="651" spans="2:7" ht="14.25" customHeight="1" x14ac:dyDescent="0.25">
      <c r="B651" s="149">
        <v>4799</v>
      </c>
      <c r="C651" s="149" t="s">
        <v>1027</v>
      </c>
      <c r="D651" s="149" t="s">
        <v>598</v>
      </c>
      <c r="E651" s="149" t="s">
        <v>1134</v>
      </c>
      <c r="F651" s="151" t="s">
        <v>326</v>
      </c>
    </row>
    <row r="652" spans="2:7" ht="14.25" customHeight="1" x14ac:dyDescent="0.25">
      <c r="B652" s="149">
        <v>8089</v>
      </c>
      <c r="C652" s="149" t="s">
        <v>1027</v>
      </c>
      <c r="D652" s="149" t="s">
        <v>598</v>
      </c>
      <c r="E652" s="149" t="s">
        <v>1134</v>
      </c>
      <c r="F652" s="151" t="s">
        <v>215</v>
      </c>
    </row>
    <row r="653" spans="2:7" ht="14.25" customHeight="1" x14ac:dyDescent="0.25">
      <c r="B653" s="149">
        <v>1058</v>
      </c>
      <c r="C653" s="149" t="s">
        <v>1027</v>
      </c>
      <c r="D653" s="149" t="s">
        <v>598</v>
      </c>
      <c r="E653" s="149" t="s">
        <v>1134</v>
      </c>
      <c r="F653" s="151" t="s">
        <v>428</v>
      </c>
    </row>
    <row r="654" spans="2:7" ht="14.25" customHeight="1" x14ac:dyDescent="0.25">
      <c r="B654" s="149">
        <v>9283</v>
      </c>
      <c r="C654" s="149" t="s">
        <v>1011</v>
      </c>
      <c r="D654" s="149" t="s">
        <v>79</v>
      </c>
      <c r="E654" s="149" t="s">
        <v>1139</v>
      </c>
      <c r="F654" s="151" t="s">
        <v>374</v>
      </c>
    </row>
    <row r="655" spans="2:7" ht="14.25" customHeight="1" x14ac:dyDescent="0.25">
      <c r="B655" s="149">
        <v>4354</v>
      </c>
      <c r="C655" s="149" t="s">
        <v>1011</v>
      </c>
      <c r="D655" s="149" t="s">
        <v>79</v>
      </c>
      <c r="E655" s="149" t="s">
        <v>1139</v>
      </c>
      <c r="F655" s="151" t="s">
        <v>80</v>
      </c>
    </row>
    <row r="656" spans="2:7" ht="14.25" customHeight="1" x14ac:dyDescent="0.25">
      <c r="B656" s="149">
        <v>4949</v>
      </c>
      <c r="C656" s="149" t="s">
        <v>1011</v>
      </c>
      <c r="D656" s="149" t="s">
        <v>79</v>
      </c>
      <c r="E656" s="149" t="s">
        <v>1139</v>
      </c>
      <c r="F656" s="151" t="s">
        <v>1217</v>
      </c>
      <c r="G656" s="149" t="s">
        <v>1206</v>
      </c>
    </row>
    <row r="657" spans="2:6" ht="14.25" customHeight="1" x14ac:dyDescent="0.25">
      <c r="B657" s="149">
        <v>4356</v>
      </c>
      <c r="C657" s="149" t="s">
        <v>1011</v>
      </c>
      <c r="D657" s="149" t="s">
        <v>79</v>
      </c>
      <c r="E657" s="149" t="s">
        <v>1139</v>
      </c>
      <c r="F657" s="151" t="s">
        <v>81</v>
      </c>
    </row>
    <row r="658" spans="2:6" ht="14.25" customHeight="1" x14ac:dyDescent="0.25">
      <c r="B658" s="149">
        <v>9974</v>
      </c>
      <c r="C658" s="149" t="s">
        <v>1011</v>
      </c>
      <c r="D658" s="149" t="s">
        <v>79</v>
      </c>
      <c r="E658" s="149" t="s">
        <v>1139</v>
      </c>
      <c r="F658" s="151" t="s">
        <v>805</v>
      </c>
    </row>
    <row r="659" spans="2:6" ht="14.25" customHeight="1" x14ac:dyDescent="0.25">
      <c r="B659" s="149">
        <v>9055</v>
      </c>
      <c r="C659" s="149" t="s">
        <v>1011</v>
      </c>
      <c r="D659" s="149" t="s">
        <v>79</v>
      </c>
      <c r="E659" s="149" t="s">
        <v>1139</v>
      </c>
      <c r="F659" s="151" t="s">
        <v>476</v>
      </c>
    </row>
    <row r="660" spans="2:6" ht="14.25" customHeight="1" x14ac:dyDescent="0.25">
      <c r="B660" s="149">
        <v>4305</v>
      </c>
      <c r="C660" s="149" t="s">
        <v>1011</v>
      </c>
      <c r="D660" s="149" t="s">
        <v>79</v>
      </c>
      <c r="E660" s="149" t="s">
        <v>1139</v>
      </c>
      <c r="F660" s="151" t="s">
        <v>371</v>
      </c>
    </row>
    <row r="661" spans="2:6" ht="14.25" customHeight="1" x14ac:dyDescent="0.25">
      <c r="B661" s="149">
        <v>9518</v>
      </c>
      <c r="C661" s="149" t="s">
        <v>1011</v>
      </c>
      <c r="D661" s="149" t="s">
        <v>79</v>
      </c>
      <c r="E661" s="149" t="s">
        <v>1139</v>
      </c>
      <c r="F661" s="151" t="s">
        <v>799</v>
      </c>
    </row>
    <row r="662" spans="2:6" ht="14.25" customHeight="1" x14ac:dyDescent="0.25">
      <c r="B662" s="149">
        <v>4344</v>
      </c>
      <c r="C662" s="149" t="s">
        <v>1011</v>
      </c>
      <c r="D662" s="149" t="s">
        <v>79</v>
      </c>
      <c r="E662" s="149" t="s">
        <v>1139</v>
      </c>
      <c r="F662" s="151" t="s">
        <v>370</v>
      </c>
    </row>
    <row r="663" spans="2:6" ht="14.25" customHeight="1" x14ac:dyDescent="0.25">
      <c r="B663" s="149">
        <v>8535</v>
      </c>
      <c r="C663" s="149" t="s">
        <v>1011</v>
      </c>
      <c r="D663" s="149" t="s">
        <v>79</v>
      </c>
      <c r="E663" s="149" t="s">
        <v>1139</v>
      </c>
      <c r="F663" s="151" t="s">
        <v>300</v>
      </c>
    </row>
    <row r="664" spans="2:6" ht="14.25" customHeight="1" x14ac:dyDescent="0.25">
      <c r="B664" s="149">
        <v>9923</v>
      </c>
      <c r="C664" s="149" t="s">
        <v>1011</v>
      </c>
      <c r="D664" s="149" t="s">
        <v>79</v>
      </c>
      <c r="E664" s="149" t="s">
        <v>1139</v>
      </c>
      <c r="F664" s="151" t="s">
        <v>1140</v>
      </c>
    </row>
    <row r="665" spans="2:6" ht="14.25" customHeight="1" x14ac:dyDescent="0.25">
      <c r="B665" s="149">
        <v>4378</v>
      </c>
      <c r="C665" s="149" t="s">
        <v>1011</v>
      </c>
      <c r="D665" s="149" t="s">
        <v>79</v>
      </c>
      <c r="E665" s="149" t="s">
        <v>1139</v>
      </c>
      <c r="F665" s="151" t="s">
        <v>477</v>
      </c>
    </row>
    <row r="666" spans="2:6" ht="14.25" customHeight="1" x14ac:dyDescent="0.25">
      <c r="B666" s="149">
        <v>9516</v>
      </c>
      <c r="C666" s="149" t="s">
        <v>1011</v>
      </c>
      <c r="D666" s="149" t="s">
        <v>79</v>
      </c>
      <c r="E666" s="149" t="s">
        <v>1139</v>
      </c>
      <c r="F666" s="151" t="s">
        <v>471</v>
      </c>
    </row>
    <row r="667" spans="2:6" ht="14.25" customHeight="1" x14ac:dyDescent="0.25">
      <c r="B667" s="149">
        <v>9064</v>
      </c>
      <c r="C667" s="149" t="s">
        <v>1011</v>
      </c>
      <c r="D667" s="149" t="s">
        <v>79</v>
      </c>
      <c r="E667" s="149" t="s">
        <v>1139</v>
      </c>
      <c r="F667" s="151" t="s">
        <v>373</v>
      </c>
    </row>
    <row r="668" spans="2:6" ht="14.25" customHeight="1" x14ac:dyDescent="0.25">
      <c r="B668" s="149">
        <v>2140</v>
      </c>
      <c r="C668" s="149" t="s">
        <v>1011</v>
      </c>
      <c r="D668" s="149" t="s">
        <v>79</v>
      </c>
      <c r="E668" s="149" t="s">
        <v>1139</v>
      </c>
      <c r="F668" s="151" t="s">
        <v>1141</v>
      </c>
    </row>
    <row r="669" spans="2:6" ht="14.25" customHeight="1" x14ac:dyDescent="0.25">
      <c r="B669" s="149">
        <v>4290</v>
      </c>
      <c r="C669" s="149" t="s">
        <v>1011</v>
      </c>
      <c r="D669" s="149" t="s">
        <v>79</v>
      </c>
      <c r="E669" s="149" t="s">
        <v>1139</v>
      </c>
      <c r="F669" s="151" t="s">
        <v>86</v>
      </c>
    </row>
    <row r="670" spans="2:6" ht="14.25" customHeight="1" x14ac:dyDescent="0.25">
      <c r="B670" s="149">
        <v>5121</v>
      </c>
      <c r="C670" s="149" t="s">
        <v>1011</v>
      </c>
      <c r="D670" s="149" t="s">
        <v>79</v>
      </c>
      <c r="E670" s="149" t="s">
        <v>1139</v>
      </c>
      <c r="F670" s="151" t="s">
        <v>1142</v>
      </c>
    </row>
    <row r="671" spans="2:6" ht="14.25" customHeight="1" x14ac:dyDescent="0.25">
      <c r="B671" s="149">
        <v>4359</v>
      </c>
      <c r="C671" s="149" t="s">
        <v>1011</v>
      </c>
      <c r="D671" s="149" t="s">
        <v>79</v>
      </c>
      <c r="E671" s="149" t="s">
        <v>1139</v>
      </c>
      <c r="F671" s="151" t="s">
        <v>730</v>
      </c>
    </row>
    <row r="672" spans="2:6" ht="14.25" customHeight="1" x14ac:dyDescent="0.25">
      <c r="B672" s="149">
        <v>4780</v>
      </c>
      <c r="C672" s="149" t="s">
        <v>1011</v>
      </c>
      <c r="D672" s="149" t="s">
        <v>79</v>
      </c>
      <c r="E672" s="149" t="s">
        <v>1139</v>
      </c>
      <c r="F672" s="151" t="s">
        <v>463</v>
      </c>
    </row>
    <row r="673" spans="2:6" ht="14.25" customHeight="1" x14ac:dyDescent="0.25">
      <c r="B673" s="149">
        <v>4361</v>
      </c>
      <c r="C673" s="149" t="s">
        <v>1011</v>
      </c>
      <c r="D673" s="149" t="s">
        <v>79</v>
      </c>
      <c r="E673" s="149" t="s">
        <v>1139</v>
      </c>
      <c r="F673" s="151" t="s">
        <v>82</v>
      </c>
    </row>
    <row r="674" spans="2:6" ht="14.25" customHeight="1" x14ac:dyDescent="0.25">
      <c r="B674" s="149">
        <v>7682</v>
      </c>
      <c r="C674" s="149" t="s">
        <v>1011</v>
      </c>
      <c r="D674" s="149" t="s">
        <v>79</v>
      </c>
      <c r="E674" s="149" t="s">
        <v>1139</v>
      </c>
      <c r="F674" s="151" t="s">
        <v>717</v>
      </c>
    </row>
    <row r="675" spans="2:6" ht="14.25" customHeight="1" x14ac:dyDescent="0.25">
      <c r="B675" s="149">
        <v>8093</v>
      </c>
      <c r="C675" s="149" t="s">
        <v>1011</v>
      </c>
      <c r="D675" s="149" t="s">
        <v>79</v>
      </c>
      <c r="E675" s="149" t="s">
        <v>1139</v>
      </c>
      <c r="F675" s="151" t="s">
        <v>90</v>
      </c>
    </row>
    <row r="676" spans="2:6" ht="14.25" customHeight="1" x14ac:dyDescent="0.25">
      <c r="B676" s="149">
        <v>2061</v>
      </c>
      <c r="C676" s="149" t="s">
        <v>1011</v>
      </c>
      <c r="D676" s="149" t="s">
        <v>79</v>
      </c>
      <c r="E676" s="149" t="s">
        <v>1139</v>
      </c>
      <c r="F676" s="151" t="s">
        <v>301</v>
      </c>
    </row>
    <row r="677" spans="2:6" ht="14.25" customHeight="1" x14ac:dyDescent="0.25">
      <c r="B677" s="149">
        <v>4385</v>
      </c>
      <c r="C677" s="149" t="s">
        <v>1011</v>
      </c>
      <c r="D677" s="149" t="s">
        <v>79</v>
      </c>
      <c r="E677" s="149" t="s">
        <v>1139</v>
      </c>
      <c r="F677" s="151" t="s">
        <v>713</v>
      </c>
    </row>
    <row r="678" spans="2:6" ht="14.25" customHeight="1" x14ac:dyDescent="0.25">
      <c r="B678" s="149">
        <v>9418</v>
      </c>
      <c r="C678" s="149" t="s">
        <v>1011</v>
      </c>
      <c r="D678" s="149" t="s">
        <v>79</v>
      </c>
      <c r="E678" s="149" t="s">
        <v>1139</v>
      </c>
      <c r="F678" s="151" t="s">
        <v>681</v>
      </c>
    </row>
    <row r="679" spans="2:6" ht="14.25" customHeight="1" x14ac:dyDescent="0.25">
      <c r="B679" s="149">
        <v>7052</v>
      </c>
      <c r="C679" s="149" t="s">
        <v>1011</v>
      </c>
      <c r="D679" s="149" t="s">
        <v>79</v>
      </c>
      <c r="E679" s="149" t="s">
        <v>1139</v>
      </c>
      <c r="F679" s="151" t="s">
        <v>666</v>
      </c>
    </row>
    <row r="680" spans="2:6" ht="14.25" customHeight="1" x14ac:dyDescent="0.25">
      <c r="B680" s="149">
        <v>4387</v>
      </c>
      <c r="C680" s="149" t="s">
        <v>1011</v>
      </c>
      <c r="D680" s="149" t="s">
        <v>79</v>
      </c>
      <c r="E680" s="149" t="s">
        <v>1139</v>
      </c>
      <c r="F680" s="151" t="s">
        <v>83</v>
      </c>
    </row>
    <row r="681" spans="2:6" ht="14.25" customHeight="1" x14ac:dyDescent="0.25">
      <c r="B681" s="149">
        <v>9608</v>
      </c>
      <c r="C681" s="149" t="s">
        <v>1011</v>
      </c>
      <c r="D681" s="149" t="s">
        <v>79</v>
      </c>
      <c r="E681" s="149" t="s">
        <v>1139</v>
      </c>
      <c r="F681" s="151" t="s">
        <v>658</v>
      </c>
    </row>
    <row r="682" spans="2:6" ht="14.25" customHeight="1" x14ac:dyDescent="0.25">
      <c r="B682" s="149">
        <v>8461</v>
      </c>
      <c r="C682" s="149" t="s">
        <v>1011</v>
      </c>
      <c r="D682" s="149" t="s">
        <v>79</v>
      </c>
      <c r="E682" s="149" t="s">
        <v>1139</v>
      </c>
      <c r="F682" s="151" t="s">
        <v>647</v>
      </c>
    </row>
    <row r="683" spans="2:6" ht="14.25" customHeight="1" x14ac:dyDescent="0.25">
      <c r="B683" s="149">
        <v>8662</v>
      </c>
      <c r="C683" s="149" t="s">
        <v>1011</v>
      </c>
      <c r="D683" s="149" t="s">
        <v>79</v>
      </c>
      <c r="E683" s="149" t="s">
        <v>1139</v>
      </c>
      <c r="F683" s="151" t="s">
        <v>302</v>
      </c>
    </row>
    <row r="684" spans="2:6" ht="14.25" customHeight="1" x14ac:dyDescent="0.25">
      <c r="B684" s="149">
        <v>4389</v>
      </c>
      <c r="C684" s="149" t="s">
        <v>1011</v>
      </c>
      <c r="D684" s="149" t="s">
        <v>79</v>
      </c>
      <c r="E684" s="149" t="s">
        <v>1139</v>
      </c>
      <c r="F684" s="151" t="s">
        <v>84</v>
      </c>
    </row>
    <row r="685" spans="2:6" ht="14.25" customHeight="1" x14ac:dyDescent="0.25">
      <c r="B685" s="149">
        <v>4390</v>
      </c>
      <c r="C685" s="149" t="s">
        <v>1011</v>
      </c>
      <c r="D685" s="149" t="s">
        <v>79</v>
      </c>
      <c r="E685" s="149" t="s">
        <v>1139</v>
      </c>
      <c r="F685" s="151" t="s">
        <v>478</v>
      </c>
    </row>
    <row r="686" spans="2:6" ht="14.25" customHeight="1" x14ac:dyDescent="0.25">
      <c r="B686" s="149">
        <v>8871</v>
      </c>
      <c r="C686" s="149" t="s">
        <v>1011</v>
      </c>
      <c r="D686" s="149" t="s">
        <v>79</v>
      </c>
      <c r="E686" s="149" t="s">
        <v>1139</v>
      </c>
      <c r="F686" s="151" t="s">
        <v>303</v>
      </c>
    </row>
    <row r="687" spans="2:6" ht="14.25" customHeight="1" x14ac:dyDescent="0.25">
      <c r="B687" s="149">
        <v>8066</v>
      </c>
      <c r="C687" s="149" t="s">
        <v>1011</v>
      </c>
      <c r="D687" s="149" t="s">
        <v>79</v>
      </c>
      <c r="E687" s="149" t="s">
        <v>1139</v>
      </c>
      <c r="F687" s="151" t="s">
        <v>618</v>
      </c>
    </row>
    <row r="688" spans="2:6" ht="14.25" customHeight="1" x14ac:dyDescent="0.25">
      <c r="B688" s="149">
        <v>7875</v>
      </c>
      <c r="C688" s="149" t="s">
        <v>1011</v>
      </c>
      <c r="D688" s="149" t="s">
        <v>79</v>
      </c>
      <c r="E688" s="149" t="s">
        <v>1139</v>
      </c>
      <c r="F688" s="151" t="s">
        <v>610</v>
      </c>
    </row>
    <row r="689" spans="2:6" ht="14.25" customHeight="1" x14ac:dyDescent="0.25">
      <c r="B689" s="152">
        <v>4065</v>
      </c>
      <c r="C689" s="152" t="s">
        <v>1024</v>
      </c>
      <c r="D689" s="149" t="s">
        <v>52</v>
      </c>
      <c r="E689" s="149" t="s">
        <v>1145</v>
      </c>
      <c r="F689" s="151" t="s">
        <v>1</v>
      </c>
    </row>
    <row r="690" spans="2:6" ht="14.25" customHeight="1" x14ac:dyDescent="0.25">
      <c r="B690" s="149">
        <v>4246</v>
      </c>
      <c r="C690" s="149" t="s">
        <v>1024</v>
      </c>
      <c r="D690" s="149" t="s">
        <v>52</v>
      </c>
      <c r="E690" s="149" t="s">
        <v>1145</v>
      </c>
      <c r="F690" s="151" t="s">
        <v>54</v>
      </c>
    </row>
    <row r="691" spans="2:6" ht="14.25" customHeight="1" x14ac:dyDescent="0.25">
      <c r="B691" s="149">
        <v>4247</v>
      </c>
      <c r="C691" s="149" t="s">
        <v>1024</v>
      </c>
      <c r="D691" s="149" t="s">
        <v>52</v>
      </c>
      <c r="E691" s="149" t="s">
        <v>1145</v>
      </c>
      <c r="F691" s="151" t="s">
        <v>854</v>
      </c>
    </row>
    <row r="692" spans="2:6" ht="14.25" customHeight="1" x14ac:dyDescent="0.25">
      <c r="B692" s="149">
        <v>9296</v>
      </c>
      <c r="C692" s="149" t="s">
        <v>1024</v>
      </c>
      <c r="D692" s="149" t="s">
        <v>52</v>
      </c>
      <c r="E692" s="149" t="s">
        <v>1145</v>
      </c>
      <c r="F692" s="151" t="s">
        <v>361</v>
      </c>
    </row>
    <row r="693" spans="2:6" ht="14.25" customHeight="1" x14ac:dyDescent="0.25">
      <c r="B693" s="149">
        <v>7289</v>
      </c>
      <c r="C693" s="149" t="s">
        <v>1024</v>
      </c>
      <c r="D693" s="149" t="s">
        <v>52</v>
      </c>
      <c r="E693" s="149" t="s">
        <v>1145</v>
      </c>
      <c r="F693" s="151" t="s">
        <v>851</v>
      </c>
    </row>
    <row r="694" spans="2:6" ht="14.25" customHeight="1" x14ac:dyDescent="0.25">
      <c r="B694" s="149">
        <v>9759</v>
      </c>
      <c r="C694" s="149" t="s">
        <v>1024</v>
      </c>
      <c r="D694" s="149" t="s">
        <v>52</v>
      </c>
      <c r="E694" s="149" t="s">
        <v>1145</v>
      </c>
      <c r="F694" s="151" t="s">
        <v>849</v>
      </c>
    </row>
    <row r="695" spans="2:6" ht="14.25" customHeight="1" x14ac:dyDescent="0.25">
      <c r="B695" s="149">
        <v>4249</v>
      </c>
      <c r="C695" s="149" t="s">
        <v>1024</v>
      </c>
      <c r="D695" s="149" t="s">
        <v>52</v>
      </c>
      <c r="E695" s="149" t="s">
        <v>1145</v>
      </c>
      <c r="F695" s="151" t="s">
        <v>55</v>
      </c>
    </row>
    <row r="696" spans="2:6" ht="14.25" customHeight="1" x14ac:dyDescent="0.25">
      <c r="B696" s="149" t="s">
        <v>360</v>
      </c>
      <c r="C696" s="149" t="s">
        <v>1024</v>
      </c>
      <c r="D696" s="149" t="s">
        <v>52</v>
      </c>
      <c r="E696" s="149" t="s">
        <v>1145</v>
      </c>
      <c r="F696" s="151" t="s">
        <v>22</v>
      </c>
    </row>
    <row r="697" spans="2:6" ht="14.25" customHeight="1" x14ac:dyDescent="0.25">
      <c r="B697" s="149">
        <v>1376</v>
      </c>
      <c r="C697" s="149" t="s">
        <v>1024</v>
      </c>
      <c r="D697" s="149" t="s">
        <v>52</v>
      </c>
      <c r="E697" s="149" t="s">
        <v>1145</v>
      </c>
      <c r="F697" s="151" t="s">
        <v>11</v>
      </c>
    </row>
    <row r="698" spans="2:6" ht="14.25" customHeight="1" x14ac:dyDescent="0.25">
      <c r="B698" s="149">
        <v>7145</v>
      </c>
      <c r="C698" s="149" t="s">
        <v>1024</v>
      </c>
      <c r="D698" s="149" t="s">
        <v>52</v>
      </c>
      <c r="E698" s="149" t="s">
        <v>1145</v>
      </c>
      <c r="F698" s="151" t="s">
        <v>1146</v>
      </c>
    </row>
    <row r="699" spans="2:6" ht="14.25" customHeight="1" x14ac:dyDescent="0.25">
      <c r="B699" s="149">
        <v>4252</v>
      </c>
      <c r="C699" s="149" t="s">
        <v>1024</v>
      </c>
      <c r="D699" s="149" t="s">
        <v>52</v>
      </c>
      <c r="E699" s="149" t="s">
        <v>1145</v>
      </c>
      <c r="F699" s="151" t="s">
        <v>56</v>
      </c>
    </row>
    <row r="700" spans="2:6" ht="14.25" customHeight="1" x14ac:dyDescent="0.25">
      <c r="B700" s="149">
        <v>4193</v>
      </c>
      <c r="C700" s="149" t="s">
        <v>1024</v>
      </c>
      <c r="D700" s="149" t="s">
        <v>52</v>
      </c>
      <c r="E700" s="149" t="s">
        <v>1145</v>
      </c>
      <c r="F700" s="151" t="s">
        <v>777</v>
      </c>
    </row>
    <row r="701" spans="2:6" ht="14.25" customHeight="1" x14ac:dyDescent="0.25">
      <c r="B701" s="149">
        <v>7802</v>
      </c>
      <c r="C701" s="149" t="s">
        <v>1024</v>
      </c>
      <c r="D701" s="149" t="s">
        <v>52</v>
      </c>
      <c r="E701" s="149" t="s">
        <v>1145</v>
      </c>
      <c r="F701" s="151" t="s">
        <v>71</v>
      </c>
    </row>
    <row r="702" spans="2:6" ht="14.25" customHeight="1" x14ac:dyDescent="0.25">
      <c r="B702" s="149">
        <v>9259</v>
      </c>
      <c r="C702" s="149" t="s">
        <v>1024</v>
      </c>
      <c r="D702" s="149" t="s">
        <v>52</v>
      </c>
      <c r="E702" s="149" t="s">
        <v>1145</v>
      </c>
      <c r="F702" s="151" t="s">
        <v>764</v>
      </c>
    </row>
    <row r="703" spans="2:6" ht="14.25" customHeight="1" x14ac:dyDescent="0.25">
      <c r="B703" s="149">
        <v>7001</v>
      </c>
      <c r="C703" s="149" t="s">
        <v>1032</v>
      </c>
      <c r="D703" s="149" t="s">
        <v>52</v>
      </c>
      <c r="E703" s="149" t="s">
        <v>1145</v>
      </c>
      <c r="F703" s="151" t="s">
        <v>70</v>
      </c>
    </row>
    <row r="704" spans="2:6" ht="14.25" customHeight="1" x14ac:dyDescent="0.25">
      <c r="B704" s="149">
        <v>7801</v>
      </c>
      <c r="C704" s="149" t="s">
        <v>1023</v>
      </c>
      <c r="D704" s="149" t="s">
        <v>52</v>
      </c>
      <c r="E704" s="149" t="s">
        <v>1145</v>
      </c>
      <c r="F704" s="151" t="s">
        <v>70</v>
      </c>
    </row>
    <row r="705" spans="2:6" ht="14.25" customHeight="1" x14ac:dyDescent="0.25">
      <c r="B705" s="149">
        <v>9414</v>
      </c>
      <c r="C705" s="149" t="s">
        <v>1024</v>
      </c>
      <c r="D705" s="149" t="s">
        <v>52</v>
      </c>
      <c r="E705" s="149" t="s">
        <v>1145</v>
      </c>
      <c r="F705" s="151" t="s">
        <v>362</v>
      </c>
    </row>
    <row r="706" spans="2:6" ht="14.25" customHeight="1" x14ac:dyDescent="0.25">
      <c r="B706" s="149">
        <v>4254</v>
      </c>
      <c r="C706" s="149" t="s">
        <v>1024</v>
      </c>
      <c r="D706" s="149" t="s">
        <v>52</v>
      </c>
      <c r="E706" s="149" t="s">
        <v>1145</v>
      </c>
      <c r="F706" s="151" t="s">
        <v>57</v>
      </c>
    </row>
    <row r="707" spans="2:6" ht="14.25" customHeight="1" x14ac:dyDescent="0.25">
      <c r="B707" s="149">
        <v>7290</v>
      </c>
      <c r="C707" s="149" t="s">
        <v>1024</v>
      </c>
      <c r="D707" s="149" t="s">
        <v>52</v>
      </c>
      <c r="E707" s="149" t="s">
        <v>1145</v>
      </c>
      <c r="F707" s="151" t="s">
        <v>761</v>
      </c>
    </row>
    <row r="708" spans="2:6" ht="14.25" customHeight="1" x14ac:dyDescent="0.25">
      <c r="B708" s="149">
        <v>4255</v>
      </c>
      <c r="C708" s="149" t="s">
        <v>1024</v>
      </c>
      <c r="D708" s="149" t="s">
        <v>52</v>
      </c>
      <c r="E708" s="149" t="s">
        <v>1145</v>
      </c>
      <c r="F708" s="151" t="s">
        <v>758</v>
      </c>
    </row>
    <row r="709" spans="2:6" ht="14.25" customHeight="1" x14ac:dyDescent="0.25">
      <c r="B709" s="149">
        <v>8045</v>
      </c>
      <c r="C709" s="149" t="s">
        <v>1024</v>
      </c>
      <c r="D709" s="149" t="s">
        <v>52</v>
      </c>
      <c r="E709" s="149" t="s">
        <v>1145</v>
      </c>
      <c r="F709" s="151" t="s">
        <v>13</v>
      </c>
    </row>
    <row r="710" spans="2:6" ht="14.25" customHeight="1" x14ac:dyDescent="0.25">
      <c r="B710" s="149">
        <v>4119</v>
      </c>
      <c r="C710" s="149" t="s">
        <v>1024</v>
      </c>
      <c r="D710" s="149" t="s">
        <v>52</v>
      </c>
      <c r="E710" s="149" t="s">
        <v>1145</v>
      </c>
      <c r="F710" s="151" t="s">
        <v>15</v>
      </c>
    </row>
    <row r="711" spans="2:6" ht="14.25" customHeight="1" x14ac:dyDescent="0.25">
      <c r="B711" s="149">
        <v>9977</v>
      </c>
      <c r="C711" s="149" t="s">
        <v>1024</v>
      </c>
      <c r="D711" s="149" t="s">
        <v>52</v>
      </c>
      <c r="E711" s="149" t="s">
        <v>1145</v>
      </c>
      <c r="F711" s="151" t="s">
        <v>462</v>
      </c>
    </row>
    <row r="712" spans="2:6" ht="14.25" customHeight="1" x14ac:dyDescent="0.25">
      <c r="B712" s="149">
        <v>8917</v>
      </c>
      <c r="C712" s="149" t="s">
        <v>1024</v>
      </c>
      <c r="D712" s="149" t="s">
        <v>52</v>
      </c>
      <c r="E712" s="149" t="s">
        <v>1145</v>
      </c>
      <c r="F712" s="151" t="s">
        <v>299</v>
      </c>
    </row>
    <row r="713" spans="2:6" ht="14.25" customHeight="1" x14ac:dyDescent="0.25">
      <c r="B713" s="149">
        <v>7795</v>
      </c>
      <c r="C713" s="149" t="s">
        <v>1024</v>
      </c>
      <c r="D713" s="149" t="s">
        <v>52</v>
      </c>
      <c r="E713" s="149" t="s">
        <v>1145</v>
      </c>
      <c r="F713" s="151" t="s">
        <v>49</v>
      </c>
    </row>
    <row r="714" spans="2:6" ht="14.25" customHeight="1" x14ac:dyDescent="0.25">
      <c r="B714" s="149">
        <v>4256</v>
      </c>
      <c r="C714" s="149" t="s">
        <v>1024</v>
      </c>
      <c r="D714" s="149" t="s">
        <v>52</v>
      </c>
      <c r="E714" s="149" t="s">
        <v>1145</v>
      </c>
      <c r="F714" s="151" t="s">
        <v>58</v>
      </c>
    </row>
    <row r="715" spans="2:6" ht="14.25" customHeight="1" x14ac:dyDescent="0.25">
      <c r="B715" s="149">
        <v>9253</v>
      </c>
      <c r="C715" s="149" t="s">
        <v>1024</v>
      </c>
      <c r="D715" s="149" t="s">
        <v>52</v>
      </c>
      <c r="E715" s="149" t="s">
        <v>1145</v>
      </c>
      <c r="F715" s="151" t="s">
        <v>355</v>
      </c>
    </row>
    <row r="716" spans="2:6" ht="14.25" customHeight="1" x14ac:dyDescent="0.25">
      <c r="B716" s="149">
        <v>8296</v>
      </c>
      <c r="C716" s="149" t="s">
        <v>1024</v>
      </c>
      <c r="D716" s="149" t="s">
        <v>52</v>
      </c>
      <c r="E716" s="149" t="s">
        <v>1145</v>
      </c>
      <c r="F716" s="151" t="s">
        <v>72</v>
      </c>
    </row>
    <row r="717" spans="2:6" ht="14.25" customHeight="1" x14ac:dyDescent="0.25">
      <c r="B717" s="149">
        <v>9337</v>
      </c>
      <c r="C717" s="149" t="s">
        <v>1024</v>
      </c>
      <c r="D717" s="149" t="s">
        <v>52</v>
      </c>
      <c r="E717" s="149" t="s">
        <v>1145</v>
      </c>
      <c r="F717" s="151" t="s">
        <v>712</v>
      </c>
    </row>
    <row r="718" spans="2:6" ht="14.25" customHeight="1" x14ac:dyDescent="0.25">
      <c r="B718" s="149">
        <v>4693</v>
      </c>
      <c r="C718" s="149" t="s">
        <v>1024</v>
      </c>
      <c r="D718" s="149" t="s">
        <v>52</v>
      </c>
      <c r="E718" s="149" t="s">
        <v>1145</v>
      </c>
      <c r="F718" s="151" t="s">
        <v>18</v>
      </c>
    </row>
    <row r="719" spans="2:6" ht="14.25" customHeight="1" x14ac:dyDescent="0.25">
      <c r="B719" s="149">
        <v>7375</v>
      </c>
      <c r="C719" s="149" t="s">
        <v>1024</v>
      </c>
      <c r="D719" s="149" t="s">
        <v>52</v>
      </c>
      <c r="E719" s="149" t="s">
        <v>1145</v>
      </c>
      <c r="F719" s="151" t="s">
        <v>1147</v>
      </c>
    </row>
    <row r="720" spans="2:6" ht="14.25" customHeight="1" x14ac:dyDescent="0.25">
      <c r="B720" s="149">
        <v>6456</v>
      </c>
      <c r="C720" s="149" t="s">
        <v>1024</v>
      </c>
      <c r="D720" s="149" t="s">
        <v>52</v>
      </c>
      <c r="E720" s="149" t="s">
        <v>1145</v>
      </c>
      <c r="F720" s="151" t="s">
        <v>68</v>
      </c>
    </row>
    <row r="721" spans="2:6" ht="14.25" customHeight="1" x14ac:dyDescent="0.25">
      <c r="B721" s="149">
        <v>5900</v>
      </c>
      <c r="C721" s="149" t="s">
        <v>1024</v>
      </c>
      <c r="D721" s="149" t="s">
        <v>52</v>
      </c>
      <c r="E721" s="149" t="s">
        <v>1145</v>
      </c>
      <c r="F721" s="151" t="s">
        <v>67</v>
      </c>
    </row>
    <row r="722" spans="2:6" ht="14.25" customHeight="1" x14ac:dyDescent="0.25">
      <c r="B722" s="149">
        <v>7466</v>
      </c>
      <c r="C722" s="149" t="s">
        <v>1024</v>
      </c>
      <c r="D722" s="149" t="s">
        <v>52</v>
      </c>
      <c r="E722" s="149" t="s">
        <v>1145</v>
      </c>
      <c r="F722" s="151" t="s">
        <v>297</v>
      </c>
    </row>
    <row r="723" spans="2:6" ht="14.25" customHeight="1" x14ac:dyDescent="0.25">
      <c r="B723" s="149">
        <v>7840</v>
      </c>
      <c r="C723" s="149" t="s">
        <v>1024</v>
      </c>
      <c r="D723" s="149" t="s">
        <v>52</v>
      </c>
      <c r="E723" s="149" t="s">
        <v>1145</v>
      </c>
      <c r="F723" s="151" t="s">
        <v>1031</v>
      </c>
    </row>
    <row r="724" spans="2:6" ht="14.25" customHeight="1" x14ac:dyDescent="0.25">
      <c r="B724" s="149">
        <v>6080</v>
      </c>
      <c r="C724" s="149" t="s">
        <v>1032</v>
      </c>
      <c r="D724" s="149" t="s">
        <v>52</v>
      </c>
      <c r="E724" s="149" t="s">
        <v>1145</v>
      </c>
      <c r="F724" s="151" t="s">
        <v>691</v>
      </c>
    </row>
    <row r="725" spans="2:6" ht="14.25" customHeight="1" x14ac:dyDescent="0.25">
      <c r="B725" s="149">
        <v>4261</v>
      </c>
      <c r="C725" s="149" t="s">
        <v>1024</v>
      </c>
      <c r="D725" s="149" t="s">
        <v>52</v>
      </c>
      <c r="E725" s="149" t="s">
        <v>1145</v>
      </c>
      <c r="F725" s="151" t="s">
        <v>683</v>
      </c>
    </row>
    <row r="726" spans="2:6" ht="14.25" customHeight="1" x14ac:dyDescent="0.25">
      <c r="B726" s="149">
        <v>4262</v>
      </c>
      <c r="C726" s="149" t="s">
        <v>1024</v>
      </c>
      <c r="D726" s="149" t="s">
        <v>52</v>
      </c>
      <c r="E726" s="149" t="s">
        <v>1145</v>
      </c>
      <c r="F726" s="151" t="s">
        <v>59</v>
      </c>
    </row>
    <row r="727" spans="2:6" ht="14.25" customHeight="1" x14ac:dyDescent="0.25">
      <c r="B727" s="149">
        <v>4263</v>
      </c>
      <c r="C727" s="149" t="s">
        <v>1024</v>
      </c>
      <c r="D727" s="149" t="s">
        <v>52</v>
      </c>
      <c r="E727" s="149" t="s">
        <v>1145</v>
      </c>
      <c r="F727" s="151" t="s">
        <v>60</v>
      </c>
    </row>
    <row r="728" spans="2:6" ht="14.25" customHeight="1" x14ac:dyDescent="0.25">
      <c r="B728" s="149">
        <v>1209</v>
      </c>
      <c r="C728" s="149" t="s">
        <v>1024</v>
      </c>
      <c r="D728" s="149" t="s">
        <v>52</v>
      </c>
      <c r="E728" s="149" t="s">
        <v>1145</v>
      </c>
      <c r="F728" s="151" t="s">
        <v>1040</v>
      </c>
    </row>
    <row r="729" spans="2:6" ht="14.25" customHeight="1" x14ac:dyDescent="0.25">
      <c r="B729" s="149">
        <v>9969</v>
      </c>
      <c r="C729" s="149" t="s">
        <v>1024</v>
      </c>
      <c r="D729" s="149" t="s">
        <v>52</v>
      </c>
      <c r="E729" s="149" t="s">
        <v>1145</v>
      </c>
      <c r="F729" s="151" t="s">
        <v>674</v>
      </c>
    </row>
    <row r="730" spans="2:6" ht="14.25" customHeight="1" x14ac:dyDescent="0.25">
      <c r="B730" s="149">
        <v>8885</v>
      </c>
      <c r="C730" s="149" t="s">
        <v>1024</v>
      </c>
      <c r="D730" s="149" t="s">
        <v>52</v>
      </c>
      <c r="E730" s="149" t="s">
        <v>1145</v>
      </c>
      <c r="F730" s="151" t="s">
        <v>673</v>
      </c>
    </row>
    <row r="731" spans="2:6" ht="14.25" customHeight="1" x14ac:dyDescent="0.25">
      <c r="B731" s="149">
        <v>4264</v>
      </c>
      <c r="C731" s="149" t="s">
        <v>1024</v>
      </c>
      <c r="D731" s="149" t="s">
        <v>52</v>
      </c>
      <c r="E731" s="149" t="s">
        <v>1145</v>
      </c>
      <c r="F731" s="151" t="s">
        <v>61</v>
      </c>
    </row>
    <row r="732" spans="2:6" ht="14.25" customHeight="1" x14ac:dyDescent="0.25">
      <c r="B732" s="149">
        <v>4265</v>
      </c>
      <c r="C732" s="149" t="s">
        <v>1024</v>
      </c>
      <c r="D732" s="149" t="s">
        <v>52</v>
      </c>
      <c r="E732" s="149" t="s">
        <v>1145</v>
      </c>
      <c r="F732" s="151" t="s">
        <v>296</v>
      </c>
    </row>
    <row r="733" spans="2:6" ht="14.25" customHeight="1" x14ac:dyDescent="0.25">
      <c r="B733" s="149">
        <v>7172</v>
      </c>
      <c r="C733" s="149" t="s">
        <v>1024</v>
      </c>
      <c r="D733" s="149" t="s">
        <v>52</v>
      </c>
      <c r="E733" s="149" t="s">
        <v>1145</v>
      </c>
      <c r="F733" s="151" t="s">
        <v>1148</v>
      </c>
    </row>
    <row r="734" spans="2:6" ht="14.25" customHeight="1" x14ac:dyDescent="0.25">
      <c r="B734" s="149">
        <v>4268</v>
      </c>
      <c r="C734" s="149" t="s">
        <v>1024</v>
      </c>
      <c r="D734" s="149" t="s">
        <v>52</v>
      </c>
      <c r="E734" s="149" t="s">
        <v>1145</v>
      </c>
      <c r="F734" s="151" t="s">
        <v>663</v>
      </c>
    </row>
    <row r="735" spans="2:6" ht="14.25" customHeight="1" x14ac:dyDescent="0.25">
      <c r="B735" s="149">
        <v>4269</v>
      </c>
      <c r="C735" s="149" t="s">
        <v>1024</v>
      </c>
      <c r="D735" s="149" t="s">
        <v>52</v>
      </c>
      <c r="E735" s="149" t="s">
        <v>1145</v>
      </c>
      <c r="F735" s="151" t="s">
        <v>62</v>
      </c>
    </row>
    <row r="736" spans="2:6" ht="14.25" customHeight="1" x14ac:dyDescent="0.25">
      <c r="B736" s="149">
        <v>2228</v>
      </c>
      <c r="C736" s="149" t="s">
        <v>1024</v>
      </c>
      <c r="D736" s="149" t="s">
        <v>52</v>
      </c>
      <c r="E736" s="149" t="s">
        <v>1145</v>
      </c>
      <c r="F736" s="151" t="s">
        <v>461</v>
      </c>
    </row>
    <row r="737" spans="2:6" ht="14.25" customHeight="1" x14ac:dyDescent="0.25">
      <c r="B737" s="149">
        <v>9989</v>
      </c>
      <c r="C737" s="149" t="s">
        <v>1024</v>
      </c>
      <c r="D737" s="149" t="s">
        <v>52</v>
      </c>
      <c r="E737" s="149" t="s">
        <v>1145</v>
      </c>
      <c r="F737" s="151" t="s">
        <v>660</v>
      </c>
    </row>
    <row r="738" spans="2:6" ht="14.25" customHeight="1" x14ac:dyDescent="0.25">
      <c r="B738" s="149">
        <v>4143</v>
      </c>
      <c r="C738" s="149" t="s">
        <v>1024</v>
      </c>
      <c r="D738" s="149" t="s">
        <v>52</v>
      </c>
      <c r="E738" s="149" t="s">
        <v>1145</v>
      </c>
      <c r="F738" s="151" t="s">
        <v>288</v>
      </c>
    </row>
    <row r="739" spans="2:6" ht="14.25" customHeight="1" x14ac:dyDescent="0.25">
      <c r="B739" s="149">
        <v>7681</v>
      </c>
      <c r="C739" s="149" t="s">
        <v>1024</v>
      </c>
      <c r="D739" s="149" t="s">
        <v>52</v>
      </c>
      <c r="E739" s="149" t="s">
        <v>1145</v>
      </c>
      <c r="F739" s="151" t="s">
        <v>653</v>
      </c>
    </row>
    <row r="740" spans="2:6" ht="14.25" customHeight="1" x14ac:dyDescent="0.25">
      <c r="B740" s="149">
        <v>9993</v>
      </c>
      <c r="C740" s="149" t="s">
        <v>1024</v>
      </c>
      <c r="D740" s="149" t="s">
        <v>52</v>
      </c>
      <c r="E740" s="149" t="s">
        <v>1145</v>
      </c>
      <c r="F740" s="151" t="s">
        <v>1033</v>
      </c>
    </row>
    <row r="741" spans="2:6" ht="14.25" customHeight="1" x14ac:dyDescent="0.25">
      <c r="B741" s="149">
        <v>4581</v>
      </c>
      <c r="C741" s="149" t="s">
        <v>1024</v>
      </c>
      <c r="D741" s="149" t="s">
        <v>52</v>
      </c>
      <c r="E741" s="149" t="s">
        <v>1145</v>
      </c>
      <c r="F741" s="151" t="s">
        <v>391</v>
      </c>
    </row>
    <row r="742" spans="2:6" ht="14.25" customHeight="1" x14ac:dyDescent="0.25">
      <c r="B742" s="149">
        <v>4276</v>
      </c>
      <c r="C742" s="149" t="s">
        <v>1024</v>
      </c>
      <c r="D742" s="149" t="s">
        <v>52</v>
      </c>
      <c r="E742" s="149" t="s">
        <v>1145</v>
      </c>
      <c r="F742" s="151" t="s">
        <v>63</v>
      </c>
    </row>
    <row r="743" spans="2:6" ht="14.25" customHeight="1" x14ac:dyDescent="0.25">
      <c r="B743" s="149">
        <v>9104</v>
      </c>
      <c r="C743" s="149" t="s">
        <v>1024</v>
      </c>
      <c r="D743" s="149" t="s">
        <v>52</v>
      </c>
      <c r="E743" s="149" t="s">
        <v>1145</v>
      </c>
      <c r="F743" s="151" t="s">
        <v>622</v>
      </c>
    </row>
    <row r="744" spans="2:6" ht="14.25" customHeight="1" x14ac:dyDescent="0.25">
      <c r="B744" s="149">
        <v>4277</v>
      </c>
      <c r="C744" s="149" t="s">
        <v>1024</v>
      </c>
      <c r="D744" s="149" t="s">
        <v>52</v>
      </c>
      <c r="E744" s="149" t="s">
        <v>1145</v>
      </c>
      <c r="F744" s="151" t="s">
        <v>1218</v>
      </c>
    </row>
    <row r="745" spans="2:6" ht="14.25" customHeight="1" x14ac:dyDescent="0.25">
      <c r="B745" s="149">
        <v>4274</v>
      </c>
      <c r="C745" s="149" t="s">
        <v>1024</v>
      </c>
      <c r="D745" s="149" t="s">
        <v>52</v>
      </c>
      <c r="E745" s="149" t="s">
        <v>1145</v>
      </c>
      <c r="F745" s="151" t="s">
        <v>612</v>
      </c>
    </row>
    <row r="746" spans="2:6" ht="14.25" customHeight="1" x14ac:dyDescent="0.25">
      <c r="B746" s="149">
        <v>9514</v>
      </c>
      <c r="C746" s="149" t="s">
        <v>1024</v>
      </c>
      <c r="D746" s="149" t="s">
        <v>52</v>
      </c>
      <c r="E746" s="149" t="s">
        <v>1145</v>
      </c>
      <c r="F746" s="151" t="s">
        <v>464</v>
      </c>
    </row>
    <row r="747" spans="2:6" ht="14.25" customHeight="1" x14ac:dyDescent="0.25">
      <c r="B747" s="149">
        <v>4207</v>
      </c>
      <c r="C747" s="149" t="s">
        <v>1024</v>
      </c>
      <c r="D747" s="149" t="s">
        <v>52</v>
      </c>
      <c r="E747" s="149" t="s">
        <v>1145</v>
      </c>
      <c r="F747" s="151" t="s">
        <v>53</v>
      </c>
    </row>
    <row r="748" spans="2:6" ht="14.25" customHeight="1" x14ac:dyDescent="0.25">
      <c r="B748" s="149">
        <v>1554</v>
      </c>
      <c r="C748" s="149" t="s">
        <v>1024</v>
      </c>
      <c r="D748" s="149" t="s">
        <v>52</v>
      </c>
      <c r="E748" s="149" t="s">
        <v>1145</v>
      </c>
      <c r="F748" s="151" t="s">
        <v>465</v>
      </c>
    </row>
    <row r="749" spans="2:6" ht="14.25" customHeight="1" x14ac:dyDescent="0.25">
      <c r="B749" s="149">
        <v>7800</v>
      </c>
      <c r="C749" s="149" t="s">
        <v>1024</v>
      </c>
      <c r="D749" s="149" t="s">
        <v>52</v>
      </c>
      <c r="E749" s="149" t="s">
        <v>1145</v>
      </c>
      <c r="F749" s="151" t="s">
        <v>69</v>
      </c>
    </row>
    <row r="750" spans="2:6" ht="14.25" customHeight="1" x14ac:dyDescent="0.25">
      <c r="B750" s="149">
        <v>4280</v>
      </c>
      <c r="C750" s="149" t="s">
        <v>1024</v>
      </c>
      <c r="D750" s="149" t="s">
        <v>52</v>
      </c>
      <c r="E750" s="149" t="s">
        <v>1145</v>
      </c>
      <c r="F750" s="151" t="s">
        <v>64</v>
      </c>
    </row>
    <row r="751" spans="2:6" ht="14.25" customHeight="1" x14ac:dyDescent="0.25">
      <c r="B751" s="149">
        <v>1102</v>
      </c>
      <c r="C751" s="149" t="s">
        <v>1007</v>
      </c>
      <c r="D751" s="149" t="s">
        <v>14</v>
      </c>
      <c r="E751" s="149" t="s">
        <v>1149</v>
      </c>
      <c r="F751" s="151" t="s">
        <v>450</v>
      </c>
    </row>
    <row r="752" spans="2:6" ht="14.25" customHeight="1" x14ac:dyDescent="0.25">
      <c r="B752" s="149">
        <v>8921</v>
      </c>
      <c r="C752" s="149" t="s">
        <v>1007</v>
      </c>
      <c r="D752" s="149" t="s">
        <v>14</v>
      </c>
      <c r="E752" s="149" t="s">
        <v>1149</v>
      </c>
      <c r="F752" s="151" t="s">
        <v>333</v>
      </c>
    </row>
    <row r="753" spans="2:6" ht="14.25" customHeight="1" x14ac:dyDescent="0.25">
      <c r="B753" s="149">
        <v>7155</v>
      </c>
      <c r="C753" s="149" t="s">
        <v>1007</v>
      </c>
      <c r="D753" s="149" t="s">
        <v>14</v>
      </c>
      <c r="E753" s="149" t="s">
        <v>1149</v>
      </c>
      <c r="F753" s="151" t="s">
        <v>1150</v>
      </c>
    </row>
    <row r="754" spans="2:6" ht="14.25" customHeight="1" x14ac:dyDescent="0.25">
      <c r="B754" s="149">
        <v>7357</v>
      </c>
      <c r="C754" s="149" t="s">
        <v>1007</v>
      </c>
      <c r="D754" s="149" t="s">
        <v>14</v>
      </c>
      <c r="E754" s="149" t="s">
        <v>1149</v>
      </c>
      <c r="F754" s="151" t="s">
        <v>1151</v>
      </c>
    </row>
    <row r="755" spans="2:6" ht="14.25" customHeight="1" x14ac:dyDescent="0.25">
      <c r="B755" s="149">
        <v>9784</v>
      </c>
      <c r="C755" s="149" t="s">
        <v>1007</v>
      </c>
      <c r="D755" s="149" t="s">
        <v>14</v>
      </c>
      <c r="E755" s="149" t="s">
        <v>1149</v>
      </c>
      <c r="F755" s="151" t="s">
        <v>783</v>
      </c>
    </row>
    <row r="756" spans="2:6" ht="14.25" customHeight="1" x14ac:dyDescent="0.25">
      <c r="B756" s="149">
        <v>4122</v>
      </c>
      <c r="C756" s="149" t="s">
        <v>1007</v>
      </c>
      <c r="D756" s="149" t="s">
        <v>14</v>
      </c>
      <c r="E756" s="149" t="s">
        <v>1149</v>
      </c>
      <c r="F756" s="151" t="s">
        <v>16</v>
      </c>
    </row>
    <row r="757" spans="2:6" ht="14.25" customHeight="1" x14ac:dyDescent="0.25">
      <c r="B757" s="149">
        <v>8046</v>
      </c>
      <c r="C757" s="149" t="s">
        <v>1007</v>
      </c>
      <c r="D757" s="149" t="s">
        <v>14</v>
      </c>
      <c r="E757" s="149" t="s">
        <v>1149</v>
      </c>
      <c r="F757" s="151" t="s">
        <v>21</v>
      </c>
    </row>
    <row r="758" spans="2:6" ht="14.25" customHeight="1" x14ac:dyDescent="0.25">
      <c r="B758" s="149">
        <v>6074</v>
      </c>
      <c r="C758" s="149" t="s">
        <v>1007</v>
      </c>
      <c r="D758" s="149" t="s">
        <v>14</v>
      </c>
      <c r="E758" s="149" t="s">
        <v>1149</v>
      </c>
      <c r="F758" s="151" t="s">
        <v>354</v>
      </c>
    </row>
    <row r="759" spans="2:6" ht="14.25" customHeight="1" x14ac:dyDescent="0.25">
      <c r="B759" s="149">
        <v>8002</v>
      </c>
      <c r="C759" s="149" t="s">
        <v>1007</v>
      </c>
      <c r="D759" s="149" t="s">
        <v>14</v>
      </c>
      <c r="E759" s="149" t="s">
        <v>1149</v>
      </c>
      <c r="F759" s="151" t="s">
        <v>722</v>
      </c>
    </row>
    <row r="760" spans="2:6" ht="14.25" customHeight="1" x14ac:dyDescent="0.25">
      <c r="B760" s="149">
        <v>7141</v>
      </c>
      <c r="C760" s="149" t="s">
        <v>1007</v>
      </c>
      <c r="D760" s="149" t="s">
        <v>14</v>
      </c>
      <c r="E760" s="149" t="s">
        <v>1149</v>
      </c>
      <c r="F760" s="151" t="s">
        <v>1152</v>
      </c>
    </row>
    <row r="761" spans="2:6" ht="14.25" customHeight="1" x14ac:dyDescent="0.25">
      <c r="B761" s="149">
        <v>7287</v>
      </c>
      <c r="C761" s="149" t="s">
        <v>1007</v>
      </c>
      <c r="D761" s="149" t="s">
        <v>14</v>
      </c>
      <c r="E761" s="149" t="s">
        <v>1149</v>
      </c>
      <c r="F761" s="151" t="s">
        <v>20</v>
      </c>
    </row>
    <row r="762" spans="2:6" ht="14.25" customHeight="1" x14ac:dyDescent="0.25">
      <c r="B762" s="149">
        <v>8668</v>
      </c>
      <c r="C762" s="149" t="s">
        <v>1007</v>
      </c>
      <c r="D762" s="149" t="s">
        <v>14</v>
      </c>
      <c r="E762" s="149" t="s">
        <v>1149</v>
      </c>
      <c r="F762" s="151" t="s">
        <v>290</v>
      </c>
    </row>
    <row r="763" spans="2:6" ht="14.25" customHeight="1" x14ac:dyDescent="0.25">
      <c r="B763" s="149">
        <v>9768</v>
      </c>
      <c r="C763" s="149" t="s">
        <v>1007</v>
      </c>
      <c r="D763" s="149" t="s">
        <v>14</v>
      </c>
      <c r="E763" s="149" t="s">
        <v>1149</v>
      </c>
      <c r="F763" s="151" t="s">
        <v>609</v>
      </c>
    </row>
    <row r="764" spans="2:6" ht="14.25" customHeight="1" x14ac:dyDescent="0.25">
      <c r="B764" s="149">
        <v>7010</v>
      </c>
      <c r="C764" s="149" t="s">
        <v>1007</v>
      </c>
      <c r="D764" s="149" t="s">
        <v>14</v>
      </c>
      <c r="E764" s="149" t="s">
        <v>1149</v>
      </c>
      <c r="F764" s="151" t="s">
        <v>19</v>
      </c>
    </row>
    <row r="765" spans="2:6" ht="14.25" customHeight="1" x14ac:dyDescent="0.25">
      <c r="B765" s="149">
        <v>4133</v>
      </c>
      <c r="C765" s="149" t="s">
        <v>1007</v>
      </c>
      <c r="D765" s="149" t="s">
        <v>14</v>
      </c>
      <c r="E765" s="149" t="s">
        <v>1149</v>
      </c>
      <c r="F765" s="151" t="s">
        <v>17</v>
      </c>
    </row>
    <row r="766" spans="2:6" ht="14.25" customHeight="1" x14ac:dyDescent="0.25">
      <c r="B766" s="149">
        <v>1674</v>
      </c>
      <c r="C766" s="149" t="s">
        <v>1005</v>
      </c>
      <c r="D766" s="149" t="s">
        <v>580</v>
      </c>
      <c r="E766" s="149" t="s">
        <v>1153</v>
      </c>
      <c r="F766" s="151" t="s">
        <v>822</v>
      </c>
    </row>
    <row r="767" spans="2:6" ht="14.25" customHeight="1" x14ac:dyDescent="0.25">
      <c r="B767" s="149">
        <v>9954</v>
      </c>
      <c r="C767" s="149" t="s">
        <v>1005</v>
      </c>
      <c r="D767" s="149" t="s">
        <v>580</v>
      </c>
      <c r="E767" s="149" t="s">
        <v>1153</v>
      </c>
      <c r="F767" s="151" t="s">
        <v>700</v>
      </c>
    </row>
    <row r="768" spans="2:6" ht="14.25" customHeight="1" x14ac:dyDescent="0.25">
      <c r="B768" s="149">
        <v>7605</v>
      </c>
      <c r="C768" s="149" t="s">
        <v>1005</v>
      </c>
      <c r="D768" s="149" t="s">
        <v>580</v>
      </c>
      <c r="E768" s="149" t="s">
        <v>1153</v>
      </c>
      <c r="F768" s="151" t="s">
        <v>626</v>
      </c>
    </row>
    <row r="769" spans="2:6" ht="14.25" customHeight="1" x14ac:dyDescent="0.25">
      <c r="B769" s="149">
        <v>9534</v>
      </c>
      <c r="C769" s="149" t="s">
        <v>1005</v>
      </c>
      <c r="D769" s="149" t="s">
        <v>580</v>
      </c>
      <c r="E769" s="149" t="s">
        <v>1153</v>
      </c>
      <c r="F769" s="151" t="s">
        <v>545</v>
      </c>
    </row>
    <row r="770" spans="2:6" ht="14.25" customHeight="1" x14ac:dyDescent="0.25">
      <c r="B770" s="149">
        <v>9953</v>
      </c>
      <c r="C770" s="149" t="s">
        <v>1005</v>
      </c>
      <c r="D770" s="149" t="s">
        <v>580</v>
      </c>
      <c r="E770" s="149" t="s">
        <v>1153</v>
      </c>
      <c r="F770" s="151" t="s">
        <v>579</v>
      </c>
    </row>
    <row r="771" spans="2:6" ht="14.25" customHeight="1" x14ac:dyDescent="0.25">
      <c r="B771" s="149">
        <v>8897</v>
      </c>
      <c r="C771" s="149" t="s">
        <v>1006</v>
      </c>
      <c r="D771" s="149" t="s">
        <v>273</v>
      </c>
      <c r="E771" s="149" t="s">
        <v>1154</v>
      </c>
      <c r="F771" s="151" t="s">
        <v>314</v>
      </c>
    </row>
    <row r="772" spans="2:6" ht="14.25" customHeight="1" x14ac:dyDescent="0.25">
      <c r="B772" s="149">
        <v>4942</v>
      </c>
      <c r="C772" s="149" t="s">
        <v>1006</v>
      </c>
      <c r="D772" s="149" t="s">
        <v>273</v>
      </c>
      <c r="E772" s="149" t="s">
        <v>1154</v>
      </c>
      <c r="F772" s="151" t="s">
        <v>858</v>
      </c>
    </row>
    <row r="773" spans="2:6" ht="14.25" customHeight="1" x14ac:dyDescent="0.25">
      <c r="B773" s="149">
        <v>9147</v>
      </c>
      <c r="C773" s="149" t="s">
        <v>1006</v>
      </c>
      <c r="D773" s="149" t="s">
        <v>273</v>
      </c>
      <c r="E773" s="149" t="s">
        <v>1154</v>
      </c>
      <c r="F773" s="151" t="s">
        <v>445</v>
      </c>
    </row>
    <row r="774" spans="2:6" ht="14.25" customHeight="1" x14ac:dyDescent="0.25">
      <c r="B774" s="149">
        <v>9278</v>
      </c>
      <c r="C774" s="149" t="s">
        <v>1006</v>
      </c>
      <c r="D774" s="149" t="s">
        <v>273</v>
      </c>
      <c r="E774" s="149" t="s">
        <v>1154</v>
      </c>
      <c r="F774" s="151" t="s">
        <v>443</v>
      </c>
    </row>
    <row r="775" spans="2:6" ht="14.25" customHeight="1" x14ac:dyDescent="0.25">
      <c r="B775" s="149">
        <v>9536</v>
      </c>
      <c r="C775" s="149" t="s">
        <v>1006</v>
      </c>
      <c r="D775" s="149" t="s">
        <v>273</v>
      </c>
      <c r="E775" s="149" t="s">
        <v>1154</v>
      </c>
      <c r="F775" s="151" t="s">
        <v>572</v>
      </c>
    </row>
    <row r="776" spans="2:6" ht="14.25" customHeight="1" x14ac:dyDescent="0.25">
      <c r="B776" s="149">
        <v>4945</v>
      </c>
      <c r="C776" s="149" t="s">
        <v>1006</v>
      </c>
      <c r="D776" s="149" t="s">
        <v>273</v>
      </c>
      <c r="E776" s="149" t="s">
        <v>1154</v>
      </c>
      <c r="F776" s="151" t="s">
        <v>275</v>
      </c>
    </row>
    <row r="777" spans="2:6" ht="14.25" customHeight="1" x14ac:dyDescent="0.25">
      <c r="B777" s="149">
        <v>2204</v>
      </c>
      <c r="C777" s="149" t="s">
        <v>1006</v>
      </c>
      <c r="D777" s="149" t="s">
        <v>273</v>
      </c>
      <c r="E777" s="149" t="s">
        <v>1154</v>
      </c>
      <c r="F777" s="151" t="s">
        <v>832</v>
      </c>
    </row>
    <row r="778" spans="2:6" ht="14.25" customHeight="1" x14ac:dyDescent="0.25">
      <c r="B778" s="149">
        <v>7995</v>
      </c>
      <c r="C778" s="149" t="s">
        <v>1006</v>
      </c>
      <c r="D778" s="149" t="s">
        <v>273</v>
      </c>
      <c r="E778" s="149" t="s">
        <v>1154</v>
      </c>
      <c r="F778" s="151" t="s">
        <v>820</v>
      </c>
    </row>
    <row r="779" spans="2:6" ht="14.25" customHeight="1" x14ac:dyDescent="0.25">
      <c r="B779" s="149">
        <v>4948</v>
      </c>
      <c r="C779" s="149" t="s">
        <v>1006</v>
      </c>
      <c r="D779" s="149" t="s">
        <v>273</v>
      </c>
      <c r="E779" s="149" t="s">
        <v>1154</v>
      </c>
      <c r="F779" s="151" t="s">
        <v>573</v>
      </c>
    </row>
    <row r="780" spans="2:6" ht="14.25" customHeight="1" x14ac:dyDescent="0.25">
      <c r="B780" s="149">
        <v>4908</v>
      </c>
      <c r="C780" s="149" t="s">
        <v>1006</v>
      </c>
      <c r="D780" s="149" t="s">
        <v>273</v>
      </c>
      <c r="E780" s="149" t="s">
        <v>1154</v>
      </c>
      <c r="F780" s="151" t="s">
        <v>813</v>
      </c>
    </row>
    <row r="781" spans="2:6" ht="14.25" customHeight="1" x14ac:dyDescent="0.25">
      <c r="B781" s="149">
        <v>9445</v>
      </c>
      <c r="C781" s="149" t="s">
        <v>1006</v>
      </c>
      <c r="D781" s="149" t="s">
        <v>273</v>
      </c>
      <c r="E781" s="149" t="s">
        <v>1154</v>
      </c>
      <c r="F781" s="151" t="s">
        <v>446</v>
      </c>
    </row>
    <row r="782" spans="2:6" ht="14.25" customHeight="1" x14ac:dyDescent="0.25">
      <c r="B782" s="149">
        <v>7653</v>
      </c>
      <c r="C782" s="149" t="s">
        <v>1006</v>
      </c>
      <c r="D782" s="149" t="s">
        <v>273</v>
      </c>
      <c r="E782" s="149" t="s">
        <v>1154</v>
      </c>
      <c r="F782" s="151" t="s">
        <v>1058</v>
      </c>
    </row>
    <row r="783" spans="2:6" ht="14.25" customHeight="1" x14ac:dyDescent="0.25">
      <c r="B783" s="149">
        <v>1193</v>
      </c>
      <c r="C783" s="149" t="s">
        <v>999</v>
      </c>
      <c r="D783" s="149" t="s">
        <v>273</v>
      </c>
      <c r="E783" s="149" t="s">
        <v>1154</v>
      </c>
      <c r="F783" s="151" t="s">
        <v>554</v>
      </c>
    </row>
    <row r="784" spans="2:6" ht="14.25" customHeight="1" x14ac:dyDescent="0.25">
      <c r="B784" s="149">
        <v>8683</v>
      </c>
      <c r="C784" s="149" t="s">
        <v>1006</v>
      </c>
      <c r="D784" s="149" t="s">
        <v>273</v>
      </c>
      <c r="E784" s="149" t="s">
        <v>1154</v>
      </c>
      <c r="F784" s="151" t="s">
        <v>771</v>
      </c>
    </row>
    <row r="785" spans="2:7" ht="14.25" customHeight="1" x14ac:dyDescent="0.25">
      <c r="B785" s="149">
        <v>4639</v>
      </c>
      <c r="C785" s="149" t="s">
        <v>1006</v>
      </c>
      <c r="D785" s="149" t="s">
        <v>273</v>
      </c>
      <c r="E785" s="149" t="s">
        <v>1154</v>
      </c>
      <c r="F785" s="151" t="s">
        <v>112</v>
      </c>
    </row>
    <row r="786" spans="2:7" ht="14.25" customHeight="1" x14ac:dyDescent="0.25">
      <c r="B786" s="149">
        <v>7996</v>
      </c>
      <c r="C786" s="149" t="s">
        <v>1006</v>
      </c>
      <c r="D786" s="149" t="s">
        <v>273</v>
      </c>
      <c r="E786" s="149" t="s">
        <v>1154</v>
      </c>
      <c r="F786" s="151" t="s">
        <v>748</v>
      </c>
    </row>
    <row r="787" spans="2:7" ht="14.25" customHeight="1" x14ac:dyDescent="0.25">
      <c r="B787" s="149">
        <v>9444</v>
      </c>
      <c r="C787" s="149" t="s">
        <v>1006</v>
      </c>
      <c r="D787" s="149" t="s">
        <v>273</v>
      </c>
      <c r="E787" s="149" t="s">
        <v>1154</v>
      </c>
      <c r="F787" s="151" t="s">
        <v>746</v>
      </c>
    </row>
    <row r="788" spans="2:7" ht="14.25" customHeight="1" x14ac:dyDescent="0.25">
      <c r="B788" s="149">
        <v>6735</v>
      </c>
      <c r="C788" s="149" t="s">
        <v>1006</v>
      </c>
      <c r="D788" s="149" t="s">
        <v>273</v>
      </c>
      <c r="E788" s="149" t="s">
        <v>1154</v>
      </c>
      <c r="F788" s="151" t="s">
        <v>740</v>
      </c>
      <c r="G788" s="149" t="s">
        <v>905</v>
      </c>
    </row>
    <row r="789" spans="2:7" ht="14.25" customHeight="1" x14ac:dyDescent="0.25">
      <c r="B789" s="149">
        <v>4879</v>
      </c>
      <c r="C789" s="149" t="s">
        <v>1006</v>
      </c>
      <c r="D789" s="149" t="s">
        <v>273</v>
      </c>
      <c r="E789" s="149" t="s">
        <v>1154</v>
      </c>
      <c r="F789" s="151" t="s">
        <v>736</v>
      </c>
    </row>
    <row r="790" spans="2:7" ht="14.25" customHeight="1" x14ac:dyDescent="0.25">
      <c r="B790" s="149">
        <v>8718</v>
      </c>
      <c r="C790" s="149" t="s">
        <v>1006</v>
      </c>
      <c r="D790" s="149" t="s">
        <v>273</v>
      </c>
      <c r="E790" s="149" t="s">
        <v>1154</v>
      </c>
      <c r="F790" s="151" t="s">
        <v>1155</v>
      </c>
    </row>
    <row r="791" spans="2:7" ht="14.25" customHeight="1" x14ac:dyDescent="0.25">
      <c r="B791" s="149">
        <v>9148</v>
      </c>
      <c r="C791" s="149" t="s">
        <v>1006</v>
      </c>
      <c r="D791" s="149" t="s">
        <v>273</v>
      </c>
      <c r="E791" s="149" t="s">
        <v>1154</v>
      </c>
      <c r="F791" s="151" t="s">
        <v>701</v>
      </c>
    </row>
    <row r="792" spans="2:7" ht="14.25" customHeight="1" x14ac:dyDescent="0.25">
      <c r="B792" s="149">
        <v>8746</v>
      </c>
      <c r="C792" s="149" t="s">
        <v>1006</v>
      </c>
      <c r="D792" s="149" t="s">
        <v>273</v>
      </c>
      <c r="E792" s="149" t="s">
        <v>1154</v>
      </c>
      <c r="F792" s="151" t="s">
        <v>348</v>
      </c>
    </row>
    <row r="793" spans="2:7" ht="14.25" customHeight="1" x14ac:dyDescent="0.25">
      <c r="B793" s="149">
        <v>6736</v>
      </c>
      <c r="C793" s="149" t="s">
        <v>1006</v>
      </c>
      <c r="D793" s="149" t="s">
        <v>273</v>
      </c>
      <c r="E793" s="149" t="s">
        <v>1154</v>
      </c>
      <c r="F793" s="151" t="s">
        <v>1219</v>
      </c>
      <c r="G793" s="149" t="s">
        <v>905</v>
      </c>
    </row>
    <row r="794" spans="2:7" ht="14.25" customHeight="1" x14ac:dyDescent="0.25">
      <c r="B794" s="149">
        <v>6219</v>
      </c>
      <c r="C794" s="149" t="s">
        <v>1006</v>
      </c>
      <c r="D794" s="149" t="s">
        <v>273</v>
      </c>
      <c r="E794" s="149" t="s">
        <v>1154</v>
      </c>
      <c r="F794" s="151" t="s">
        <v>442</v>
      </c>
    </row>
    <row r="795" spans="2:7" ht="14.25" customHeight="1" x14ac:dyDescent="0.25">
      <c r="B795" s="149">
        <v>5747</v>
      </c>
      <c r="C795" s="149" t="s">
        <v>1006</v>
      </c>
      <c r="D795" s="149" t="s">
        <v>273</v>
      </c>
      <c r="E795" s="149" t="s">
        <v>1154</v>
      </c>
      <c r="F795" s="151" t="s">
        <v>279</v>
      </c>
    </row>
    <row r="796" spans="2:7" ht="14.25" customHeight="1" x14ac:dyDescent="0.25">
      <c r="B796" s="149">
        <v>9443</v>
      </c>
      <c r="C796" s="149" t="s">
        <v>1006</v>
      </c>
      <c r="D796" s="149" t="s">
        <v>273</v>
      </c>
      <c r="E796" s="149" t="s">
        <v>1154</v>
      </c>
      <c r="F796" s="151" t="s">
        <v>665</v>
      </c>
    </row>
    <row r="797" spans="2:7" ht="14.25" customHeight="1" x14ac:dyDescent="0.25">
      <c r="B797" s="149">
        <v>5733</v>
      </c>
      <c r="C797" s="149" t="s">
        <v>1006</v>
      </c>
      <c r="D797" s="149" t="s">
        <v>273</v>
      </c>
      <c r="E797" s="149" t="s">
        <v>1154</v>
      </c>
      <c r="F797" s="151" t="s">
        <v>278</v>
      </c>
    </row>
    <row r="798" spans="2:7" ht="14.25" customHeight="1" x14ac:dyDescent="0.25">
      <c r="B798" s="149">
        <v>6737</v>
      </c>
      <c r="C798" s="149" t="s">
        <v>1006</v>
      </c>
      <c r="D798" s="149" t="s">
        <v>273</v>
      </c>
      <c r="E798" s="149" t="s">
        <v>1154</v>
      </c>
      <c r="F798" s="151" t="s">
        <v>1220</v>
      </c>
      <c r="G798" s="149" t="s">
        <v>905</v>
      </c>
    </row>
    <row r="799" spans="2:7" ht="14.25" customHeight="1" x14ac:dyDescent="0.25">
      <c r="B799" s="149">
        <v>6740</v>
      </c>
      <c r="C799" s="149" t="s">
        <v>1006</v>
      </c>
      <c r="D799" s="149" t="s">
        <v>273</v>
      </c>
      <c r="E799" s="149" t="s">
        <v>1154</v>
      </c>
      <c r="F799" s="151" t="s">
        <v>1221</v>
      </c>
      <c r="G799" s="149" t="s">
        <v>905</v>
      </c>
    </row>
    <row r="800" spans="2:7" ht="14.25" customHeight="1" x14ac:dyDescent="0.25">
      <c r="B800" s="149">
        <v>9929</v>
      </c>
      <c r="C800" s="149" t="s">
        <v>1006</v>
      </c>
      <c r="D800" s="149" t="s">
        <v>273</v>
      </c>
      <c r="E800" s="149" t="s">
        <v>1154</v>
      </c>
      <c r="F800" s="151" t="s">
        <v>1156</v>
      </c>
    </row>
    <row r="801" spans="2:6" ht="14.25" customHeight="1" x14ac:dyDescent="0.25">
      <c r="B801" s="149">
        <v>5907</v>
      </c>
      <c r="C801" s="149" t="s">
        <v>1006</v>
      </c>
      <c r="D801" s="149" t="s">
        <v>273</v>
      </c>
      <c r="E801" s="149" t="s">
        <v>1154</v>
      </c>
      <c r="F801" s="151" t="s">
        <v>642</v>
      </c>
    </row>
    <row r="802" spans="2:6" ht="14.25" customHeight="1" x14ac:dyDescent="0.25">
      <c r="B802" s="149">
        <v>9970</v>
      </c>
      <c r="C802" s="149" t="s">
        <v>1006</v>
      </c>
      <c r="D802" s="149" t="s">
        <v>273</v>
      </c>
      <c r="E802" s="149" t="s">
        <v>1154</v>
      </c>
      <c r="F802" s="151" t="s">
        <v>640</v>
      </c>
    </row>
    <row r="803" spans="2:6" ht="14.25" customHeight="1" x14ac:dyDescent="0.25">
      <c r="B803" s="149">
        <v>4334</v>
      </c>
      <c r="C803" s="149" t="s">
        <v>1006</v>
      </c>
      <c r="D803" s="149" t="s">
        <v>273</v>
      </c>
      <c r="E803" s="149" t="s">
        <v>1154</v>
      </c>
      <c r="F803" s="151" t="s">
        <v>638</v>
      </c>
    </row>
    <row r="804" spans="2:6" ht="14.25" customHeight="1" x14ac:dyDescent="0.25">
      <c r="B804" s="149">
        <v>4412</v>
      </c>
      <c r="C804" s="149" t="s">
        <v>1006</v>
      </c>
      <c r="D804" s="149" t="s">
        <v>273</v>
      </c>
      <c r="E804" s="149" t="s">
        <v>1154</v>
      </c>
      <c r="F804" s="151" t="s">
        <v>444</v>
      </c>
    </row>
    <row r="805" spans="2:6" ht="14.25" customHeight="1" x14ac:dyDescent="0.25">
      <c r="B805" s="149">
        <v>4880</v>
      </c>
      <c r="C805" s="149" t="s">
        <v>1006</v>
      </c>
      <c r="D805" s="149" t="s">
        <v>273</v>
      </c>
      <c r="E805" s="149" t="s">
        <v>1154</v>
      </c>
      <c r="F805" s="151" t="s">
        <v>635</v>
      </c>
    </row>
    <row r="806" spans="2:6" ht="14.25" customHeight="1" x14ac:dyDescent="0.25">
      <c r="B806" s="149">
        <v>8582</v>
      </c>
      <c r="C806" s="149" t="s">
        <v>1006</v>
      </c>
      <c r="D806" s="149" t="s">
        <v>273</v>
      </c>
      <c r="E806" s="149" t="s">
        <v>1154</v>
      </c>
      <c r="F806" s="151" t="s">
        <v>629</v>
      </c>
    </row>
    <row r="807" spans="2:6" ht="14.25" customHeight="1" x14ac:dyDescent="0.25">
      <c r="B807" s="149">
        <v>7340</v>
      </c>
      <c r="C807" s="149" t="s">
        <v>1006</v>
      </c>
      <c r="D807" s="149" t="s">
        <v>273</v>
      </c>
      <c r="E807" s="149" t="s">
        <v>1154</v>
      </c>
      <c r="F807" s="151" t="s">
        <v>1069</v>
      </c>
    </row>
    <row r="808" spans="2:6" ht="14.25" customHeight="1" x14ac:dyDescent="0.25">
      <c r="B808" s="149">
        <v>7654</v>
      </c>
      <c r="C808" s="149" t="s">
        <v>1006</v>
      </c>
      <c r="D808" s="149" t="s">
        <v>273</v>
      </c>
      <c r="E808" s="149" t="s">
        <v>1154</v>
      </c>
      <c r="F808" s="151" t="s">
        <v>1070</v>
      </c>
    </row>
    <row r="809" spans="2:6" ht="14.25" customHeight="1" x14ac:dyDescent="0.25">
      <c r="B809" s="149">
        <v>7978</v>
      </c>
      <c r="C809" s="149" t="s">
        <v>1006</v>
      </c>
      <c r="D809" s="149" t="s">
        <v>273</v>
      </c>
      <c r="E809" s="149" t="s">
        <v>1154</v>
      </c>
      <c r="F809" s="151" t="s">
        <v>1038</v>
      </c>
    </row>
    <row r="810" spans="2:6" ht="14.25" customHeight="1" x14ac:dyDescent="0.25">
      <c r="B810" s="149">
        <v>7530</v>
      </c>
      <c r="C810" s="149" t="s">
        <v>1006</v>
      </c>
      <c r="D810" s="149" t="s">
        <v>273</v>
      </c>
      <c r="E810" s="149" t="s">
        <v>1154</v>
      </c>
      <c r="F810" s="151" t="s">
        <v>282</v>
      </c>
    </row>
    <row r="811" spans="2:6" ht="14.25" customHeight="1" x14ac:dyDescent="0.25">
      <c r="B811" s="149">
        <v>7309</v>
      </c>
      <c r="C811" s="149" t="s">
        <v>1006</v>
      </c>
      <c r="D811" s="149" t="s">
        <v>273</v>
      </c>
      <c r="E811" s="149" t="s">
        <v>1154</v>
      </c>
      <c r="F811" s="151" t="s">
        <v>1157</v>
      </c>
    </row>
    <row r="812" spans="2:6" ht="14.25" customHeight="1" x14ac:dyDescent="0.25">
      <c r="B812" s="149">
        <v>7473</v>
      </c>
      <c r="C812" s="149" t="s">
        <v>1018</v>
      </c>
      <c r="D812" s="149" t="s">
        <v>73</v>
      </c>
      <c r="E812" s="149" t="s">
        <v>1158</v>
      </c>
      <c r="F812" s="151" t="s">
        <v>1059</v>
      </c>
    </row>
    <row r="813" spans="2:6" ht="14.25" customHeight="1" x14ac:dyDescent="0.25">
      <c r="B813" s="149">
        <v>4315</v>
      </c>
      <c r="C813" s="149" t="s">
        <v>1018</v>
      </c>
      <c r="D813" s="149" t="s">
        <v>73</v>
      </c>
      <c r="E813" s="149" t="s">
        <v>1158</v>
      </c>
      <c r="F813" s="151" t="s">
        <v>1063</v>
      </c>
    </row>
    <row r="814" spans="2:6" ht="14.25" customHeight="1" x14ac:dyDescent="0.25">
      <c r="B814" s="149">
        <v>4281</v>
      </c>
      <c r="C814" s="149" t="s">
        <v>1018</v>
      </c>
      <c r="D814" s="149" t="s">
        <v>73</v>
      </c>
      <c r="E814" s="149" t="s">
        <v>1158</v>
      </c>
      <c r="F814" s="151" t="s">
        <v>827</v>
      </c>
    </row>
    <row r="815" spans="2:6" ht="14.25" customHeight="1" x14ac:dyDescent="0.25">
      <c r="B815" s="149">
        <v>4324</v>
      </c>
      <c r="C815" s="149" t="s">
        <v>1018</v>
      </c>
      <c r="D815" s="149" t="s">
        <v>73</v>
      </c>
      <c r="E815" s="149" t="s">
        <v>1158</v>
      </c>
      <c r="F815" s="151" t="s">
        <v>1159</v>
      </c>
    </row>
    <row r="816" spans="2:6" ht="14.25" customHeight="1" x14ac:dyDescent="0.25">
      <c r="B816" s="149">
        <v>7298</v>
      </c>
      <c r="C816" s="149" t="s">
        <v>1018</v>
      </c>
      <c r="D816" s="149" t="s">
        <v>73</v>
      </c>
      <c r="E816" s="149" t="s">
        <v>1158</v>
      </c>
      <c r="F816" s="151" t="s">
        <v>1160</v>
      </c>
    </row>
    <row r="817" spans="2:6" ht="14.25" customHeight="1" x14ac:dyDescent="0.25">
      <c r="B817" s="149">
        <v>7054</v>
      </c>
      <c r="C817" s="149" t="s">
        <v>1018</v>
      </c>
      <c r="D817" s="149" t="s">
        <v>73</v>
      </c>
      <c r="E817" s="149" t="s">
        <v>1158</v>
      </c>
      <c r="F817" s="151" t="s">
        <v>366</v>
      </c>
    </row>
    <row r="818" spans="2:6" ht="14.25" customHeight="1" x14ac:dyDescent="0.25">
      <c r="B818" s="149">
        <v>7297</v>
      </c>
      <c r="C818" s="149" t="s">
        <v>1018</v>
      </c>
      <c r="D818" s="149" t="s">
        <v>73</v>
      </c>
      <c r="E818" s="149" t="s">
        <v>1158</v>
      </c>
      <c r="F818" s="151" t="s">
        <v>89</v>
      </c>
    </row>
    <row r="819" spans="2:6" ht="14.25" customHeight="1" x14ac:dyDescent="0.25">
      <c r="B819" s="149">
        <v>9297</v>
      </c>
      <c r="C819" s="149" t="s">
        <v>1018</v>
      </c>
      <c r="D819" s="149" t="s">
        <v>73</v>
      </c>
      <c r="E819" s="149" t="s">
        <v>1158</v>
      </c>
      <c r="F819" s="151" t="s">
        <v>363</v>
      </c>
    </row>
    <row r="820" spans="2:6" ht="14.25" customHeight="1" x14ac:dyDescent="0.25">
      <c r="B820" s="149">
        <v>9416</v>
      </c>
      <c r="C820" s="149" t="s">
        <v>1018</v>
      </c>
      <c r="D820" s="149" t="s">
        <v>73</v>
      </c>
      <c r="E820" s="149" t="s">
        <v>1158</v>
      </c>
      <c r="F820" s="151" t="s">
        <v>364</v>
      </c>
    </row>
    <row r="821" spans="2:6" ht="14.25" customHeight="1" x14ac:dyDescent="0.25">
      <c r="B821" s="149">
        <v>9417</v>
      </c>
      <c r="C821" s="149" t="s">
        <v>1018</v>
      </c>
      <c r="D821" s="149" t="s">
        <v>73</v>
      </c>
      <c r="E821" s="149" t="s">
        <v>1158</v>
      </c>
      <c r="F821" s="151" t="s">
        <v>286</v>
      </c>
    </row>
    <row r="822" spans="2:6" ht="14.25" customHeight="1" x14ac:dyDescent="0.25">
      <c r="B822" s="149">
        <v>8673</v>
      </c>
      <c r="C822" s="149" t="s">
        <v>1018</v>
      </c>
      <c r="D822" s="149" t="s">
        <v>73</v>
      </c>
      <c r="E822" s="149" t="s">
        <v>1158</v>
      </c>
      <c r="F822" s="151" t="s">
        <v>676</v>
      </c>
    </row>
    <row r="823" spans="2:6" ht="14.25" customHeight="1" x14ac:dyDescent="0.25">
      <c r="B823" s="149">
        <v>7048</v>
      </c>
      <c r="C823" s="149" t="s">
        <v>1018</v>
      </c>
      <c r="D823" s="149" t="s">
        <v>73</v>
      </c>
      <c r="E823" s="149" t="s">
        <v>1158</v>
      </c>
      <c r="F823" s="151" t="s">
        <v>75</v>
      </c>
    </row>
    <row r="824" spans="2:6" ht="14.25" customHeight="1" x14ac:dyDescent="0.25">
      <c r="B824" s="149">
        <v>1170</v>
      </c>
      <c r="C824" s="149" t="s">
        <v>1018</v>
      </c>
      <c r="D824" s="149" t="s">
        <v>73</v>
      </c>
      <c r="E824" s="149" t="s">
        <v>1158</v>
      </c>
      <c r="F824" s="151" t="s">
        <v>667</v>
      </c>
    </row>
    <row r="825" spans="2:6" ht="14.25" customHeight="1" x14ac:dyDescent="0.25">
      <c r="B825" s="149">
        <v>9972</v>
      </c>
      <c r="C825" s="149" t="s">
        <v>1018</v>
      </c>
      <c r="D825" s="149" t="s">
        <v>73</v>
      </c>
      <c r="E825" s="149" t="s">
        <v>1158</v>
      </c>
      <c r="F825" s="151" t="s">
        <v>466</v>
      </c>
    </row>
    <row r="826" spans="2:6" ht="14.25" customHeight="1" x14ac:dyDescent="0.25">
      <c r="B826" s="149">
        <v>9776</v>
      </c>
      <c r="C826" s="149" t="s">
        <v>1018</v>
      </c>
      <c r="D826" s="149" t="s">
        <v>73</v>
      </c>
      <c r="E826" s="149" t="s">
        <v>1158</v>
      </c>
      <c r="F826" s="151" t="s">
        <v>652</v>
      </c>
    </row>
    <row r="827" spans="2:6" ht="14.25" customHeight="1" x14ac:dyDescent="0.25">
      <c r="B827" s="149">
        <v>9808</v>
      </c>
      <c r="C827" s="149" t="s">
        <v>1019</v>
      </c>
      <c r="D827" s="149" t="s">
        <v>73</v>
      </c>
      <c r="E827" s="149" t="s">
        <v>1158</v>
      </c>
      <c r="F827" s="151" t="s">
        <v>651</v>
      </c>
    </row>
    <row r="828" spans="2:6" ht="14.25" customHeight="1" x14ac:dyDescent="0.25">
      <c r="B828" s="149">
        <v>4297</v>
      </c>
      <c r="C828" s="149" t="s">
        <v>1018</v>
      </c>
      <c r="D828" s="149" t="s">
        <v>73</v>
      </c>
      <c r="E828" s="149" t="s">
        <v>1158</v>
      </c>
      <c r="F828" s="151" t="s">
        <v>87</v>
      </c>
    </row>
    <row r="829" spans="2:6" ht="14.25" customHeight="1" x14ac:dyDescent="0.25">
      <c r="B829" s="149">
        <v>4300</v>
      </c>
      <c r="C829" s="149" t="s">
        <v>1018</v>
      </c>
      <c r="D829" s="149" t="s">
        <v>73</v>
      </c>
      <c r="E829" s="149" t="s">
        <v>1158</v>
      </c>
      <c r="F829" s="151" t="s">
        <v>646</v>
      </c>
    </row>
    <row r="830" spans="2:6" ht="14.25" customHeight="1" x14ac:dyDescent="0.25">
      <c r="B830" s="149">
        <v>9458</v>
      </c>
      <c r="C830" s="149" t="s">
        <v>1018</v>
      </c>
      <c r="D830" s="149" t="s">
        <v>73</v>
      </c>
      <c r="E830" s="149" t="s">
        <v>1158</v>
      </c>
      <c r="F830" s="151" t="s">
        <v>367</v>
      </c>
    </row>
    <row r="831" spans="2:6" ht="14.25" customHeight="1" x14ac:dyDescent="0.25">
      <c r="B831" s="149">
        <v>9415</v>
      </c>
      <c r="C831" s="149" t="s">
        <v>1018</v>
      </c>
      <c r="D831" s="149" t="s">
        <v>73</v>
      </c>
      <c r="E831" s="149" t="s">
        <v>1158</v>
      </c>
      <c r="F831" s="151" t="s">
        <v>365</v>
      </c>
    </row>
    <row r="832" spans="2:6" ht="14.25" customHeight="1" x14ac:dyDescent="0.25">
      <c r="B832" s="149">
        <v>4374</v>
      </c>
      <c r="C832" s="149" t="s">
        <v>1018</v>
      </c>
      <c r="D832" s="149" t="s">
        <v>73</v>
      </c>
      <c r="E832" s="149" t="s">
        <v>1158</v>
      </c>
      <c r="F832" s="151" t="s">
        <v>467</v>
      </c>
    </row>
    <row r="833" spans="2:7" ht="14.25" customHeight="1" x14ac:dyDescent="0.25">
      <c r="B833" s="149">
        <v>6694</v>
      </c>
      <c r="C833" s="149" t="s">
        <v>1018</v>
      </c>
      <c r="D833" s="149" t="s">
        <v>73</v>
      </c>
      <c r="E833" s="149" t="s">
        <v>1158</v>
      </c>
      <c r="F833" s="151" t="s">
        <v>1020</v>
      </c>
    </row>
    <row r="834" spans="2:7" ht="14.25" customHeight="1" x14ac:dyDescent="0.25">
      <c r="B834" s="149">
        <v>6896</v>
      </c>
      <c r="C834" s="149" t="s">
        <v>1071</v>
      </c>
      <c r="D834" s="149" t="s">
        <v>887</v>
      </c>
      <c r="E834" s="149" t="s">
        <v>1161</v>
      </c>
      <c r="F834" s="151" t="s">
        <v>1182</v>
      </c>
      <c r="G834" s="149" t="s">
        <v>905</v>
      </c>
    </row>
    <row r="835" spans="2:7" ht="14.25" customHeight="1" x14ac:dyDescent="0.25">
      <c r="B835" s="149">
        <v>7609</v>
      </c>
      <c r="C835" s="149" t="s">
        <v>1071</v>
      </c>
      <c r="D835" s="149" t="s">
        <v>887</v>
      </c>
      <c r="E835" s="149" t="s">
        <v>1161</v>
      </c>
      <c r="F835" s="151" t="s">
        <v>469</v>
      </c>
    </row>
    <row r="836" spans="2:7" ht="14.25" customHeight="1" x14ac:dyDescent="0.25">
      <c r="B836" s="149">
        <v>4282</v>
      </c>
      <c r="C836" s="149" t="s">
        <v>1071</v>
      </c>
      <c r="D836" s="149" t="s">
        <v>887</v>
      </c>
      <c r="E836" s="149" t="s">
        <v>1161</v>
      </c>
      <c r="F836" s="151" t="s">
        <v>470</v>
      </c>
    </row>
    <row r="837" spans="2:7" ht="14.25" customHeight="1" x14ac:dyDescent="0.25">
      <c r="B837" s="149">
        <v>6764</v>
      </c>
      <c r="C837" s="149" t="s">
        <v>1071</v>
      </c>
      <c r="D837" s="149" t="s">
        <v>887</v>
      </c>
      <c r="E837" s="149" t="s">
        <v>1161</v>
      </c>
      <c r="F837" s="151" t="s">
        <v>1222</v>
      </c>
      <c r="G837" s="149" t="s">
        <v>905</v>
      </c>
    </row>
    <row r="838" spans="2:7" ht="14.25" customHeight="1" x14ac:dyDescent="0.25">
      <c r="B838" s="149">
        <v>4284</v>
      </c>
      <c r="C838" s="149" t="s">
        <v>1071</v>
      </c>
      <c r="D838" s="149" t="s">
        <v>887</v>
      </c>
      <c r="E838" s="149" t="s">
        <v>1161</v>
      </c>
      <c r="F838" s="151" t="s">
        <v>78</v>
      </c>
    </row>
    <row r="839" spans="2:7" ht="14.25" customHeight="1" x14ac:dyDescent="0.25">
      <c r="B839" s="149">
        <v>7130</v>
      </c>
      <c r="C839" s="149" t="s">
        <v>1071</v>
      </c>
      <c r="D839" s="149" t="s">
        <v>887</v>
      </c>
      <c r="E839" s="149" t="s">
        <v>1161</v>
      </c>
      <c r="F839" s="151" t="s">
        <v>1162</v>
      </c>
    </row>
    <row r="840" spans="2:7" ht="14.25" customHeight="1" x14ac:dyDescent="0.25">
      <c r="B840" s="149">
        <v>8467</v>
      </c>
      <c r="C840" s="149" t="s">
        <v>1071</v>
      </c>
      <c r="D840" s="149" t="s">
        <v>887</v>
      </c>
      <c r="E840" s="149" t="s">
        <v>1161</v>
      </c>
      <c r="F840" s="151" t="s">
        <v>762</v>
      </c>
    </row>
    <row r="841" spans="2:7" ht="14.25" customHeight="1" x14ac:dyDescent="0.25">
      <c r="B841" s="149">
        <v>7249</v>
      </c>
      <c r="C841" s="149" t="s">
        <v>1071</v>
      </c>
      <c r="D841" s="149" t="s">
        <v>887</v>
      </c>
      <c r="E841" s="149" t="s">
        <v>1161</v>
      </c>
      <c r="F841" s="151" t="s">
        <v>1223</v>
      </c>
    </row>
    <row r="842" spans="2:7" ht="14.25" customHeight="1" x14ac:dyDescent="0.25">
      <c r="B842" s="149">
        <v>9508</v>
      </c>
      <c r="C842" s="149" t="s">
        <v>1071</v>
      </c>
      <c r="D842" s="149" t="s">
        <v>887</v>
      </c>
      <c r="E842" s="149" t="s">
        <v>1161</v>
      </c>
      <c r="F842" s="151" t="s">
        <v>447</v>
      </c>
    </row>
    <row r="843" spans="2:7" ht="14.25" customHeight="1" x14ac:dyDescent="0.25">
      <c r="B843" s="149">
        <v>4550</v>
      </c>
      <c r="C843" s="149" t="s">
        <v>1071</v>
      </c>
      <c r="D843" s="149" t="s">
        <v>887</v>
      </c>
      <c r="E843" s="149" t="s">
        <v>1161</v>
      </c>
      <c r="F843" s="151" t="s">
        <v>109</v>
      </c>
    </row>
    <row r="844" spans="2:7" ht="14.25" customHeight="1" x14ac:dyDescent="0.25">
      <c r="B844" s="149">
        <v>7301</v>
      </c>
      <c r="C844" s="149" t="s">
        <v>1071</v>
      </c>
      <c r="D844" s="149" t="s">
        <v>887</v>
      </c>
      <c r="E844" s="149" t="s">
        <v>1161</v>
      </c>
      <c r="F844" s="151" t="s">
        <v>1163</v>
      </c>
    </row>
    <row r="845" spans="2:7" ht="14.25" customHeight="1" x14ac:dyDescent="0.25">
      <c r="B845" s="149">
        <v>6766</v>
      </c>
      <c r="C845" s="149" t="s">
        <v>1071</v>
      </c>
      <c r="D845" s="149" t="s">
        <v>887</v>
      </c>
      <c r="E845" s="149" t="s">
        <v>1161</v>
      </c>
      <c r="F845" s="151" t="s">
        <v>1224</v>
      </c>
      <c r="G845" s="149" t="s">
        <v>905</v>
      </c>
    </row>
    <row r="846" spans="2:7" ht="14.25" customHeight="1" x14ac:dyDescent="0.25">
      <c r="B846" s="149">
        <v>4294</v>
      </c>
      <c r="C846" s="149" t="s">
        <v>1071</v>
      </c>
      <c r="D846" s="149" t="s">
        <v>887</v>
      </c>
      <c r="E846" s="149" t="s">
        <v>1161</v>
      </c>
      <c r="F846" s="151" t="s">
        <v>74</v>
      </c>
    </row>
    <row r="847" spans="2:7" ht="14.25" customHeight="1" x14ac:dyDescent="0.25">
      <c r="B847" s="149">
        <v>7132</v>
      </c>
      <c r="C847" s="149" t="s">
        <v>1071</v>
      </c>
      <c r="D847" s="149" t="s">
        <v>887</v>
      </c>
      <c r="E847" s="149" t="s">
        <v>1161</v>
      </c>
      <c r="F847" s="151" t="s">
        <v>1164</v>
      </c>
    </row>
    <row r="848" spans="2:7" ht="14.25" customHeight="1" x14ac:dyDescent="0.25">
      <c r="B848" s="149">
        <v>8590</v>
      </c>
      <c r="C848" s="149" t="s">
        <v>1071</v>
      </c>
      <c r="D848" s="149" t="s">
        <v>887</v>
      </c>
      <c r="E848" s="149" t="s">
        <v>1161</v>
      </c>
      <c r="F848" s="151" t="s">
        <v>1072</v>
      </c>
    </row>
    <row r="849" spans="2:7" ht="14.25" customHeight="1" x14ac:dyDescent="0.25">
      <c r="B849" s="149">
        <v>7986</v>
      </c>
      <c r="C849" s="149" t="s">
        <v>1071</v>
      </c>
      <c r="D849" s="149" t="s">
        <v>887</v>
      </c>
      <c r="E849" s="149" t="s">
        <v>1161</v>
      </c>
      <c r="F849" s="151" t="s">
        <v>645</v>
      </c>
    </row>
    <row r="850" spans="2:7" ht="14.25" customHeight="1" x14ac:dyDescent="0.25">
      <c r="B850" s="149">
        <v>6965</v>
      </c>
      <c r="C850" s="149" t="s">
        <v>1071</v>
      </c>
      <c r="D850" s="149" t="s">
        <v>887</v>
      </c>
      <c r="E850" s="149" t="s">
        <v>1161</v>
      </c>
      <c r="F850" s="151" t="s">
        <v>1165</v>
      </c>
      <c r="G850" s="149" t="s">
        <v>905</v>
      </c>
    </row>
    <row r="851" spans="2:7" ht="14.25" customHeight="1" x14ac:dyDescent="0.25">
      <c r="B851" s="149">
        <v>7250</v>
      </c>
      <c r="C851" s="149" t="s">
        <v>1071</v>
      </c>
      <c r="D851" s="149" t="s">
        <v>887</v>
      </c>
      <c r="E851" s="149" t="s">
        <v>1161</v>
      </c>
      <c r="F851" s="151" t="s">
        <v>1166</v>
      </c>
    </row>
    <row r="852" spans="2:7" ht="14.25" customHeight="1" x14ac:dyDescent="0.25">
      <c r="B852" s="152">
        <v>2338</v>
      </c>
      <c r="C852" s="149" t="s">
        <v>1071</v>
      </c>
      <c r="D852" s="149" t="s">
        <v>887</v>
      </c>
      <c r="E852" s="149" t="s">
        <v>1161</v>
      </c>
      <c r="F852" s="151" t="s">
        <v>475</v>
      </c>
    </row>
    <row r="853" spans="2:7" ht="14.25" customHeight="1" x14ac:dyDescent="0.25">
      <c r="B853" s="149">
        <v>4977</v>
      </c>
      <c r="C853" s="149" t="s">
        <v>1071</v>
      </c>
      <c r="D853" s="149" t="s">
        <v>887</v>
      </c>
      <c r="E853" s="149" t="s">
        <v>1161</v>
      </c>
      <c r="F853" s="151" t="s">
        <v>277</v>
      </c>
    </row>
    <row r="854" spans="2:7" ht="14.25" customHeight="1" x14ac:dyDescent="0.25">
      <c r="B854" s="149">
        <v>5446</v>
      </c>
      <c r="C854" s="149" t="s">
        <v>1071</v>
      </c>
      <c r="D854" s="149" t="s">
        <v>887</v>
      </c>
      <c r="E854" s="149" t="s">
        <v>1161</v>
      </c>
      <c r="F854" s="151" t="s">
        <v>1225</v>
      </c>
    </row>
    <row r="855" spans="2:7" ht="14.25" customHeight="1" x14ac:dyDescent="0.25">
      <c r="B855" s="149">
        <v>5717</v>
      </c>
      <c r="C855" s="149" t="s">
        <v>1021</v>
      </c>
      <c r="D855" s="149" t="s">
        <v>195</v>
      </c>
      <c r="E855" s="149" t="s">
        <v>1226</v>
      </c>
      <c r="F855" s="151" t="s">
        <v>232</v>
      </c>
    </row>
    <row r="856" spans="2:7" ht="14.25" customHeight="1" x14ac:dyDescent="0.25">
      <c r="B856" s="149">
        <v>9856</v>
      </c>
      <c r="C856" s="149" t="s">
        <v>1021</v>
      </c>
      <c r="D856" s="149" t="s">
        <v>195</v>
      </c>
      <c r="E856" s="149" t="s">
        <v>1226</v>
      </c>
      <c r="F856" s="151" t="s">
        <v>861</v>
      </c>
    </row>
    <row r="857" spans="2:7" ht="14.25" customHeight="1" x14ac:dyDescent="0.25">
      <c r="B857" s="149">
        <v>8872</v>
      </c>
      <c r="C857" s="149" t="s">
        <v>1021</v>
      </c>
      <c r="D857" s="149" t="s">
        <v>195</v>
      </c>
      <c r="E857" s="149" t="s">
        <v>1226</v>
      </c>
      <c r="F857" s="151" t="s">
        <v>321</v>
      </c>
    </row>
    <row r="858" spans="2:7" ht="14.25" customHeight="1" x14ac:dyDescent="0.25">
      <c r="B858" s="149">
        <v>5183</v>
      </c>
      <c r="C858" s="149" t="s">
        <v>1021</v>
      </c>
      <c r="D858" s="149" t="s">
        <v>195</v>
      </c>
      <c r="E858" s="149" t="s">
        <v>1226</v>
      </c>
      <c r="F858" s="151" t="s">
        <v>404</v>
      </c>
    </row>
    <row r="859" spans="2:7" ht="14.25" customHeight="1" x14ac:dyDescent="0.25">
      <c r="B859" s="149">
        <v>8085</v>
      </c>
      <c r="C859" s="149" t="s">
        <v>1021</v>
      </c>
      <c r="D859" s="149" t="s">
        <v>195</v>
      </c>
      <c r="E859" s="149" t="s">
        <v>1226</v>
      </c>
      <c r="F859" s="151" t="s">
        <v>852</v>
      </c>
    </row>
    <row r="860" spans="2:7" ht="14.25" customHeight="1" x14ac:dyDescent="0.25">
      <c r="B860" s="149">
        <v>8874</v>
      </c>
      <c r="C860" s="149" t="s">
        <v>1021</v>
      </c>
      <c r="D860" s="149" t="s">
        <v>195</v>
      </c>
      <c r="E860" s="149" t="s">
        <v>1226</v>
      </c>
      <c r="F860" s="151" t="s">
        <v>788</v>
      </c>
    </row>
    <row r="861" spans="2:7" ht="14.25" customHeight="1" x14ac:dyDescent="0.25">
      <c r="B861" s="149">
        <v>8875</v>
      </c>
      <c r="C861" s="149" t="s">
        <v>1021</v>
      </c>
      <c r="D861" s="149" t="s">
        <v>195</v>
      </c>
      <c r="E861" s="149" t="s">
        <v>1226</v>
      </c>
      <c r="F861" s="151" t="s">
        <v>323</v>
      </c>
    </row>
    <row r="862" spans="2:7" ht="14.25" customHeight="1" x14ac:dyDescent="0.25">
      <c r="B862" s="149">
        <v>8877</v>
      </c>
      <c r="C862" s="149" t="s">
        <v>1021</v>
      </c>
      <c r="D862" s="149" t="s">
        <v>195</v>
      </c>
      <c r="E862" s="149" t="s">
        <v>1226</v>
      </c>
      <c r="F862" s="151" t="s">
        <v>787</v>
      </c>
    </row>
    <row r="863" spans="2:7" ht="14.25" customHeight="1" x14ac:dyDescent="0.25">
      <c r="B863" s="149">
        <v>7314</v>
      </c>
      <c r="C863" s="149" t="s">
        <v>1021</v>
      </c>
      <c r="D863" s="149" t="s">
        <v>195</v>
      </c>
      <c r="E863" s="149" t="s">
        <v>1226</v>
      </c>
      <c r="F863" s="151" t="s">
        <v>197</v>
      </c>
    </row>
    <row r="864" spans="2:7" ht="14.25" customHeight="1" x14ac:dyDescent="0.25">
      <c r="B864" s="149">
        <v>9270</v>
      </c>
      <c r="C864" s="149" t="s">
        <v>1021</v>
      </c>
      <c r="D864" s="149" t="s">
        <v>195</v>
      </c>
      <c r="E864" s="149" t="s">
        <v>1226</v>
      </c>
      <c r="F864" s="151" t="s">
        <v>402</v>
      </c>
    </row>
    <row r="865" spans="2:6" ht="14.25" customHeight="1" x14ac:dyDescent="0.25">
      <c r="B865" s="149">
        <v>8687</v>
      </c>
      <c r="C865" s="149" t="s">
        <v>1021</v>
      </c>
      <c r="D865" s="149" t="s">
        <v>195</v>
      </c>
      <c r="E865" s="149" t="s">
        <v>1226</v>
      </c>
      <c r="F865" s="151" t="s">
        <v>320</v>
      </c>
    </row>
    <row r="866" spans="2:6" ht="14.25" customHeight="1" x14ac:dyDescent="0.25">
      <c r="B866" s="149">
        <v>8873</v>
      </c>
      <c r="C866" s="149" t="s">
        <v>1021</v>
      </c>
      <c r="D866" s="149" t="s">
        <v>195</v>
      </c>
      <c r="E866" s="149" t="s">
        <v>1226</v>
      </c>
      <c r="F866" s="151" t="s">
        <v>322</v>
      </c>
    </row>
    <row r="867" spans="2:6" ht="14.25" customHeight="1" x14ac:dyDescent="0.25">
      <c r="B867" s="149">
        <v>4691</v>
      </c>
      <c r="C867" s="149" t="s">
        <v>1021</v>
      </c>
      <c r="D867" s="149" t="s">
        <v>195</v>
      </c>
      <c r="E867" s="149" t="s">
        <v>1226</v>
      </c>
      <c r="F867" s="151" t="s">
        <v>194</v>
      </c>
    </row>
    <row r="868" spans="2:6" ht="14.25" customHeight="1" x14ac:dyDescent="0.25">
      <c r="B868" s="149">
        <v>7315</v>
      </c>
      <c r="C868" s="149" t="s">
        <v>1021</v>
      </c>
      <c r="D868" s="149" t="s">
        <v>195</v>
      </c>
      <c r="E868" s="149" t="s">
        <v>1226</v>
      </c>
      <c r="F868" s="151" t="s">
        <v>198</v>
      </c>
    </row>
    <row r="869" spans="2:6" ht="14.25" customHeight="1" x14ac:dyDescent="0.25">
      <c r="B869" s="149">
        <v>6722</v>
      </c>
      <c r="C869" s="149" t="s">
        <v>1021</v>
      </c>
      <c r="D869" s="149" t="s">
        <v>195</v>
      </c>
      <c r="E869" s="149" t="s">
        <v>1226</v>
      </c>
      <c r="F869" s="151" t="s">
        <v>240</v>
      </c>
    </row>
    <row r="870" spans="2:6" ht="14.25" customHeight="1" x14ac:dyDescent="0.25">
      <c r="B870" s="149">
        <v>4121</v>
      </c>
      <c r="C870" s="149" t="s">
        <v>1021</v>
      </c>
      <c r="D870" s="149" t="s">
        <v>195</v>
      </c>
      <c r="E870" s="149" t="s">
        <v>1226</v>
      </c>
      <c r="F870" s="151" t="s">
        <v>749</v>
      </c>
    </row>
    <row r="871" spans="2:6" ht="14.25" customHeight="1" x14ac:dyDescent="0.25">
      <c r="B871" s="149">
        <v>7024</v>
      </c>
      <c r="C871" s="149" t="s">
        <v>1021</v>
      </c>
      <c r="D871" s="149" t="s">
        <v>195</v>
      </c>
      <c r="E871" s="149" t="s">
        <v>1226</v>
      </c>
      <c r="F871" s="151" t="s">
        <v>1137</v>
      </c>
    </row>
    <row r="872" spans="2:6" ht="14.25" customHeight="1" x14ac:dyDescent="0.25">
      <c r="B872" s="149">
        <v>9056</v>
      </c>
      <c r="C872" s="149" t="s">
        <v>1021</v>
      </c>
      <c r="D872" s="149" t="s">
        <v>195</v>
      </c>
      <c r="E872" s="149" t="s">
        <v>1226</v>
      </c>
      <c r="F872" s="151" t="s">
        <v>727</v>
      </c>
    </row>
    <row r="873" spans="2:6" ht="14.25" customHeight="1" x14ac:dyDescent="0.25">
      <c r="B873" s="149">
        <v>7364</v>
      </c>
      <c r="C873" s="149" t="s">
        <v>1021</v>
      </c>
      <c r="D873" s="149" t="s">
        <v>195</v>
      </c>
      <c r="E873" s="149" t="s">
        <v>1226</v>
      </c>
      <c r="F873" s="151" t="s">
        <v>1167</v>
      </c>
    </row>
    <row r="874" spans="2:6" ht="14.25" customHeight="1" x14ac:dyDescent="0.25">
      <c r="B874" s="149">
        <v>7464</v>
      </c>
      <c r="C874" s="149" t="s">
        <v>1021</v>
      </c>
      <c r="D874" s="149" t="s">
        <v>195</v>
      </c>
      <c r="E874" s="149" t="s">
        <v>1226</v>
      </c>
      <c r="F874" s="151" t="s">
        <v>669</v>
      </c>
    </row>
    <row r="875" spans="2:6" ht="14.25" customHeight="1" x14ac:dyDescent="0.25">
      <c r="B875" s="149">
        <v>8528</v>
      </c>
      <c r="C875" s="149" t="s">
        <v>1021</v>
      </c>
      <c r="D875" s="149" t="s">
        <v>195</v>
      </c>
      <c r="E875" s="149" t="s">
        <v>1226</v>
      </c>
      <c r="F875" s="151" t="s">
        <v>522</v>
      </c>
    </row>
    <row r="876" spans="2:6" ht="14.25" customHeight="1" x14ac:dyDescent="0.25">
      <c r="B876" s="149">
        <v>7300</v>
      </c>
      <c r="C876" s="149" t="s">
        <v>1021</v>
      </c>
      <c r="D876" s="149" t="s">
        <v>195</v>
      </c>
      <c r="E876" s="149" t="s">
        <v>1226</v>
      </c>
      <c r="F876" s="151" t="s">
        <v>1227</v>
      </c>
    </row>
    <row r="877" spans="2:6" ht="14.25" customHeight="1" x14ac:dyDescent="0.25">
      <c r="B877" s="149">
        <v>9271</v>
      </c>
      <c r="C877" s="149" t="s">
        <v>1021</v>
      </c>
      <c r="D877" s="149" t="s">
        <v>195</v>
      </c>
      <c r="E877" s="149" t="s">
        <v>1226</v>
      </c>
      <c r="F877" s="151" t="s">
        <v>1228</v>
      </c>
    </row>
    <row r="878" spans="2:6" ht="14.25" customHeight="1" x14ac:dyDescent="0.25">
      <c r="B878" s="149">
        <v>9074</v>
      </c>
      <c r="C878" s="149" t="s">
        <v>1021</v>
      </c>
      <c r="D878" s="149" t="s">
        <v>195</v>
      </c>
      <c r="E878" s="149" t="s">
        <v>1226</v>
      </c>
      <c r="F878" s="151" t="s">
        <v>401</v>
      </c>
    </row>
    <row r="879" spans="2:6" ht="14.25" customHeight="1" x14ac:dyDescent="0.25">
      <c r="B879" s="149">
        <v>7692</v>
      </c>
      <c r="C879" s="149" t="s">
        <v>1021</v>
      </c>
      <c r="D879" s="149" t="s">
        <v>195</v>
      </c>
      <c r="E879" s="149" t="s">
        <v>1226</v>
      </c>
      <c r="F879" s="151" t="s">
        <v>587</v>
      </c>
    </row>
    <row r="880" spans="2:6" ht="14.25" customHeight="1" x14ac:dyDescent="0.25">
      <c r="B880" s="149">
        <v>4701</v>
      </c>
      <c r="C880" s="149" t="s">
        <v>1021</v>
      </c>
      <c r="D880" s="149" t="s">
        <v>195</v>
      </c>
      <c r="E880" s="149" t="s">
        <v>1226</v>
      </c>
      <c r="F880" s="151" t="s">
        <v>196</v>
      </c>
    </row>
    <row r="881" spans="2:6" ht="14.25" customHeight="1" x14ac:dyDescent="0.25">
      <c r="B881" s="149">
        <v>1294</v>
      </c>
      <c r="F881" s="151" t="s">
        <v>246</v>
      </c>
    </row>
    <row r="882" spans="2:6" ht="14.25" customHeight="1" x14ac:dyDescent="0.25">
      <c r="B882" s="149">
        <v>7808</v>
      </c>
      <c r="F882" s="151" t="s">
        <v>176</v>
      </c>
    </row>
    <row r="883" spans="2:6" ht="14.25" customHeight="1" x14ac:dyDescent="0.25">
      <c r="B883" s="149">
        <v>4192</v>
      </c>
      <c r="F883" s="151" t="s">
        <v>289</v>
      </c>
    </row>
    <row r="884" spans="2:6" ht="14.25" customHeight="1" x14ac:dyDescent="0.25">
      <c r="B884" s="149">
        <v>4702</v>
      </c>
      <c r="F884" s="151" t="s">
        <v>200</v>
      </c>
    </row>
    <row r="885" spans="2:6" ht="14.25" customHeight="1" x14ac:dyDescent="0.25">
      <c r="B885" s="149">
        <v>4740</v>
      </c>
      <c r="F885" s="151" t="s">
        <v>205</v>
      </c>
    </row>
    <row r="886" spans="2:6" ht="14.25" customHeight="1" x14ac:dyDescent="0.25">
      <c r="B886" s="149">
        <v>6441</v>
      </c>
      <c r="F886" s="151" t="s">
        <v>324</v>
      </c>
    </row>
    <row r="887" spans="2:6" ht="14.25" customHeight="1" x14ac:dyDescent="0.25">
      <c r="B887" s="149">
        <v>4392</v>
      </c>
      <c r="F887" s="151" t="s">
        <v>163</v>
      </c>
    </row>
    <row r="888" spans="2:6" ht="14.25" customHeight="1" x14ac:dyDescent="0.25">
      <c r="B888" s="149">
        <v>9891</v>
      </c>
      <c r="F888" s="151" t="s">
        <v>1041</v>
      </c>
    </row>
    <row r="889" spans="2:6" ht="14.25" customHeight="1" x14ac:dyDescent="0.25">
      <c r="B889" s="149">
        <v>8347</v>
      </c>
      <c r="F889" s="151" t="s">
        <v>396</v>
      </c>
    </row>
    <row r="890" spans="2:6" ht="14.25" customHeight="1" x14ac:dyDescent="0.25">
      <c r="B890" s="149">
        <v>9070</v>
      </c>
      <c r="F890" s="151" t="s">
        <v>841</v>
      </c>
    </row>
    <row r="891" spans="2:6" ht="14.25" customHeight="1" x14ac:dyDescent="0.25">
      <c r="B891" s="149">
        <v>4570</v>
      </c>
      <c r="F891" s="151" t="s">
        <v>837</v>
      </c>
    </row>
    <row r="892" spans="2:6" ht="14.25" customHeight="1" x14ac:dyDescent="0.25">
      <c r="B892" s="149">
        <v>9438</v>
      </c>
      <c r="F892" s="151" t="s">
        <v>836</v>
      </c>
    </row>
    <row r="893" spans="2:6" ht="14.25" customHeight="1" x14ac:dyDescent="0.25">
      <c r="B893" s="149">
        <v>8064</v>
      </c>
      <c r="F893" s="151" t="s">
        <v>105</v>
      </c>
    </row>
    <row r="894" spans="2:6" ht="14.25" customHeight="1" x14ac:dyDescent="0.25">
      <c r="B894" s="149">
        <v>8939</v>
      </c>
      <c r="F894" s="151" t="s">
        <v>435</v>
      </c>
    </row>
    <row r="895" spans="2:6" ht="14.25" customHeight="1" x14ac:dyDescent="0.25">
      <c r="B895" s="149">
        <v>9077</v>
      </c>
      <c r="F895" s="151" t="s">
        <v>825</v>
      </c>
    </row>
    <row r="896" spans="2:6" ht="14.25" customHeight="1" x14ac:dyDescent="0.25">
      <c r="B896" s="149">
        <v>6433</v>
      </c>
      <c r="F896" s="151" t="s">
        <v>818</v>
      </c>
    </row>
    <row r="897" spans="2:6" ht="14.25" customHeight="1" x14ac:dyDescent="0.25">
      <c r="B897" s="149">
        <v>9063</v>
      </c>
      <c r="F897" s="151" t="s">
        <v>372</v>
      </c>
    </row>
    <row r="898" spans="2:6" ht="14.25" customHeight="1" x14ac:dyDescent="0.25">
      <c r="B898" s="149">
        <v>7804</v>
      </c>
      <c r="F898" s="151" t="s">
        <v>77</v>
      </c>
    </row>
    <row r="899" spans="2:6" ht="14.25" customHeight="1" x14ac:dyDescent="0.25">
      <c r="B899" s="149">
        <v>1188</v>
      </c>
      <c r="F899" s="151" t="s">
        <v>550</v>
      </c>
    </row>
    <row r="900" spans="2:6" ht="14.25" customHeight="1" x14ac:dyDescent="0.25">
      <c r="B900" s="149">
        <v>1189</v>
      </c>
      <c r="F900" s="151" t="s">
        <v>551</v>
      </c>
    </row>
    <row r="901" spans="2:6" ht="14.25" customHeight="1" x14ac:dyDescent="0.25">
      <c r="B901" s="149">
        <v>2833</v>
      </c>
      <c r="F901" s="151" t="s">
        <v>804</v>
      </c>
    </row>
    <row r="902" spans="2:6" ht="14.25" customHeight="1" x14ac:dyDescent="0.25">
      <c r="B902" s="149">
        <v>9523</v>
      </c>
      <c r="F902" s="151" t="s">
        <v>802</v>
      </c>
    </row>
    <row r="903" spans="2:6" ht="14.25" customHeight="1" x14ac:dyDescent="0.25">
      <c r="B903" s="149">
        <v>7915</v>
      </c>
      <c r="F903" s="151" t="s">
        <v>801</v>
      </c>
    </row>
    <row r="904" spans="2:6" ht="14.25" customHeight="1" x14ac:dyDescent="0.25">
      <c r="B904" s="149">
        <v>4117</v>
      </c>
      <c r="F904" s="151" t="s">
        <v>795</v>
      </c>
    </row>
    <row r="905" spans="2:6" ht="14.25" customHeight="1" x14ac:dyDescent="0.25">
      <c r="B905" s="149">
        <v>9528</v>
      </c>
      <c r="F905" s="151" t="s">
        <v>524</v>
      </c>
    </row>
    <row r="906" spans="2:6" ht="14.25" customHeight="1" x14ac:dyDescent="0.25">
      <c r="B906" s="149">
        <v>7049</v>
      </c>
      <c r="F906" s="151" t="s">
        <v>368</v>
      </c>
    </row>
    <row r="907" spans="2:6" ht="14.25" customHeight="1" x14ac:dyDescent="0.25">
      <c r="B907" s="149">
        <v>8073</v>
      </c>
      <c r="F907" s="151" t="s">
        <v>251</v>
      </c>
    </row>
    <row r="908" spans="2:6" ht="14.25" customHeight="1" x14ac:dyDescent="0.25">
      <c r="B908" s="149">
        <v>9076</v>
      </c>
      <c r="F908" s="151" t="s">
        <v>523</v>
      </c>
    </row>
    <row r="909" spans="2:6" ht="14.25" customHeight="1" x14ac:dyDescent="0.25">
      <c r="B909" s="149">
        <v>8886</v>
      </c>
      <c r="F909" s="151" t="s">
        <v>318</v>
      </c>
    </row>
    <row r="910" spans="2:6" ht="14.25" customHeight="1" x14ac:dyDescent="0.25">
      <c r="B910" s="149">
        <v>4709</v>
      </c>
      <c r="F910" s="151" t="s">
        <v>202</v>
      </c>
    </row>
    <row r="911" spans="2:6" ht="14.25" customHeight="1" x14ac:dyDescent="0.25">
      <c r="B911" s="149">
        <v>7542</v>
      </c>
      <c r="F911" s="151" t="s">
        <v>781</v>
      </c>
    </row>
    <row r="912" spans="2:6" ht="14.25" customHeight="1" x14ac:dyDescent="0.25">
      <c r="B912" s="149">
        <v>6953</v>
      </c>
      <c r="F912" s="151" t="s">
        <v>776</v>
      </c>
    </row>
    <row r="913" spans="2:6" ht="14.25" customHeight="1" x14ac:dyDescent="0.25">
      <c r="B913" s="149">
        <v>2279</v>
      </c>
      <c r="F913" s="151" t="s">
        <v>775</v>
      </c>
    </row>
    <row r="914" spans="2:6" ht="14.25" customHeight="1" x14ac:dyDescent="0.25">
      <c r="B914" s="149">
        <v>9144</v>
      </c>
      <c r="F914" s="151" t="s">
        <v>774</v>
      </c>
    </row>
    <row r="915" spans="2:6" ht="14.25" customHeight="1" x14ac:dyDescent="0.25">
      <c r="B915" s="149">
        <v>4594</v>
      </c>
      <c r="F915" s="151" t="s">
        <v>770</v>
      </c>
    </row>
    <row r="916" spans="2:6" ht="14.25" customHeight="1" x14ac:dyDescent="0.25">
      <c r="B916" s="149">
        <v>4399</v>
      </c>
      <c r="F916" s="151" t="s">
        <v>164</v>
      </c>
    </row>
    <row r="917" spans="2:6" ht="14.25" customHeight="1" x14ac:dyDescent="0.25">
      <c r="B917" s="149">
        <v>9971</v>
      </c>
      <c r="F917" s="151" t="s">
        <v>766</v>
      </c>
    </row>
    <row r="918" spans="2:6" ht="14.25" customHeight="1" x14ac:dyDescent="0.25">
      <c r="B918" s="149">
        <v>4710</v>
      </c>
      <c r="F918" s="151" t="s">
        <v>203</v>
      </c>
    </row>
    <row r="919" spans="2:6" ht="14.25" customHeight="1" x14ac:dyDescent="0.25">
      <c r="B919" s="149">
        <v>8148</v>
      </c>
      <c r="F919" s="151" t="s">
        <v>107</v>
      </c>
    </row>
    <row r="920" spans="2:6" ht="14.25" customHeight="1" x14ac:dyDescent="0.25">
      <c r="B920" s="149">
        <v>8538</v>
      </c>
      <c r="F920" s="151" t="s">
        <v>760</v>
      </c>
    </row>
    <row r="921" spans="2:6" ht="14.25" customHeight="1" x14ac:dyDescent="0.25">
      <c r="B921" s="149">
        <v>7693</v>
      </c>
      <c r="F921" s="151" t="s">
        <v>759</v>
      </c>
    </row>
    <row r="922" spans="2:6" ht="14.25" customHeight="1" x14ac:dyDescent="0.25">
      <c r="B922" s="149">
        <v>9075</v>
      </c>
      <c r="F922" s="151" t="s">
        <v>407</v>
      </c>
    </row>
    <row r="923" spans="2:6" ht="14.25" customHeight="1" x14ac:dyDescent="0.25">
      <c r="B923" s="149">
        <v>9269</v>
      </c>
      <c r="F923" s="151" t="s">
        <v>390</v>
      </c>
    </row>
    <row r="924" spans="2:6" ht="14.25" customHeight="1" x14ac:dyDescent="0.25">
      <c r="B924" s="149">
        <v>9314</v>
      </c>
      <c r="F924" s="151" t="s">
        <v>752</v>
      </c>
    </row>
    <row r="925" spans="2:6" ht="14.25" customHeight="1" x14ac:dyDescent="0.25">
      <c r="B925" s="149">
        <v>9517</v>
      </c>
      <c r="F925" s="151" t="s">
        <v>472</v>
      </c>
    </row>
    <row r="926" spans="2:6" ht="14.25" customHeight="1" x14ac:dyDescent="0.25">
      <c r="B926" s="149">
        <v>7825</v>
      </c>
      <c r="F926" s="151" t="s">
        <v>750</v>
      </c>
    </row>
    <row r="927" spans="2:6" ht="14.25" customHeight="1" x14ac:dyDescent="0.25">
      <c r="B927" s="149">
        <v>9272</v>
      </c>
      <c r="F927" s="151" t="s">
        <v>408</v>
      </c>
    </row>
    <row r="928" spans="2:6" ht="14.25" customHeight="1" x14ac:dyDescent="0.25">
      <c r="B928" s="149">
        <v>4573</v>
      </c>
      <c r="F928" s="151" t="s">
        <v>744</v>
      </c>
    </row>
    <row r="929" spans="2:6" ht="14.25" customHeight="1" x14ac:dyDescent="0.25">
      <c r="B929" s="149">
        <v>8026</v>
      </c>
      <c r="F929" s="151" t="s">
        <v>346</v>
      </c>
    </row>
    <row r="930" spans="2:6" ht="14.25" customHeight="1" x14ac:dyDescent="0.25">
      <c r="B930" s="149">
        <v>1004</v>
      </c>
      <c r="F930" s="151" t="s">
        <v>558</v>
      </c>
    </row>
    <row r="931" spans="2:6" ht="14.25" customHeight="1" x14ac:dyDescent="0.25">
      <c r="B931" s="149">
        <v>7288</v>
      </c>
      <c r="F931" s="151" t="s">
        <v>742</v>
      </c>
    </row>
    <row r="932" spans="2:6" ht="14.25" customHeight="1" x14ac:dyDescent="0.25">
      <c r="B932" s="149">
        <v>9519</v>
      </c>
      <c r="F932" s="151" t="s">
        <v>492</v>
      </c>
    </row>
    <row r="933" spans="2:6" ht="14.25" customHeight="1" x14ac:dyDescent="0.25">
      <c r="B933" s="149">
        <v>3439</v>
      </c>
      <c r="F933" s="151" t="s">
        <v>574</v>
      </c>
    </row>
    <row r="934" spans="2:6" ht="14.25" customHeight="1" x14ac:dyDescent="0.25">
      <c r="B934" s="149">
        <v>4714</v>
      </c>
      <c r="F934" s="151" t="s">
        <v>525</v>
      </c>
    </row>
    <row r="935" spans="2:6" ht="14.25" customHeight="1" x14ac:dyDescent="0.25">
      <c r="B935" s="149">
        <v>8406</v>
      </c>
      <c r="F935" s="151" t="s">
        <v>726</v>
      </c>
    </row>
    <row r="936" spans="2:6" ht="14.25" customHeight="1" x14ac:dyDescent="0.25">
      <c r="B936" s="149">
        <v>4715</v>
      </c>
      <c r="F936" s="151" t="s">
        <v>204</v>
      </c>
    </row>
    <row r="937" spans="2:6" ht="14.25" customHeight="1" x14ac:dyDescent="0.25">
      <c r="B937" s="149">
        <v>4716</v>
      </c>
      <c r="F937" s="151" t="s">
        <v>725</v>
      </c>
    </row>
    <row r="938" spans="2:6" ht="14.25" customHeight="1" x14ac:dyDescent="0.25">
      <c r="B938" s="149">
        <v>7236</v>
      </c>
      <c r="F938" s="151" t="s">
        <v>473</v>
      </c>
    </row>
    <row r="939" spans="2:6" ht="14.25" customHeight="1" x14ac:dyDescent="0.25">
      <c r="B939" s="149">
        <v>7679</v>
      </c>
      <c r="F939" s="151" t="s">
        <v>720</v>
      </c>
    </row>
    <row r="940" spans="2:6" ht="14.25" customHeight="1" x14ac:dyDescent="0.25">
      <c r="B940" s="152">
        <v>8417</v>
      </c>
      <c r="C940" s="152"/>
      <c r="F940" s="151" t="s">
        <v>719</v>
      </c>
    </row>
    <row r="941" spans="2:6" ht="14.25" customHeight="1" x14ac:dyDescent="0.25">
      <c r="B941" s="149">
        <v>3390</v>
      </c>
      <c r="F941" s="151" t="s">
        <v>718</v>
      </c>
    </row>
    <row r="942" spans="2:6" ht="14.25" customHeight="1" x14ac:dyDescent="0.25">
      <c r="B942" s="149">
        <v>1204</v>
      </c>
      <c r="F942" s="151" t="s">
        <v>714</v>
      </c>
    </row>
    <row r="943" spans="2:6" ht="14.25" customHeight="1" x14ac:dyDescent="0.25">
      <c r="B943" s="149">
        <v>4677</v>
      </c>
      <c r="F943" s="151" t="s">
        <v>711</v>
      </c>
    </row>
    <row r="944" spans="2:6" ht="14.25" customHeight="1" x14ac:dyDescent="0.25">
      <c r="B944" s="149">
        <v>9436</v>
      </c>
      <c r="F944" s="151" t="s">
        <v>710</v>
      </c>
    </row>
    <row r="945" spans="2:6" ht="14.25" customHeight="1" x14ac:dyDescent="0.25">
      <c r="B945" s="149">
        <v>7695</v>
      </c>
      <c r="F945" s="151" t="s">
        <v>704</v>
      </c>
    </row>
    <row r="946" spans="2:6" ht="14.25" customHeight="1" x14ac:dyDescent="0.25">
      <c r="B946" s="149">
        <v>4345</v>
      </c>
      <c r="F946" s="151" t="s">
        <v>369</v>
      </c>
    </row>
    <row r="947" spans="2:6" ht="14.25" customHeight="1" x14ac:dyDescent="0.25">
      <c r="B947" s="149">
        <v>8729</v>
      </c>
      <c r="F947" s="151" t="s">
        <v>698</v>
      </c>
    </row>
    <row r="948" spans="2:6" ht="14.25" customHeight="1" x14ac:dyDescent="0.25">
      <c r="B948" s="149">
        <v>9323</v>
      </c>
      <c r="F948" s="151" t="s">
        <v>695</v>
      </c>
    </row>
    <row r="949" spans="2:6" ht="14.25" customHeight="1" x14ac:dyDescent="0.25">
      <c r="B949" s="149">
        <v>5500</v>
      </c>
      <c r="F949" s="151" t="s">
        <v>12</v>
      </c>
    </row>
    <row r="950" spans="2:6" ht="14.25" customHeight="1" x14ac:dyDescent="0.25">
      <c r="B950" s="149">
        <v>6968</v>
      </c>
      <c r="F950" s="151" t="s">
        <v>684</v>
      </c>
    </row>
    <row r="951" spans="2:6" ht="14.25" customHeight="1" x14ac:dyDescent="0.25">
      <c r="B951" s="149">
        <v>6577</v>
      </c>
      <c r="F951" s="151" t="s">
        <v>386</v>
      </c>
    </row>
    <row r="952" spans="2:6" ht="14.25" customHeight="1" x14ac:dyDescent="0.25">
      <c r="B952" s="149">
        <v>1040</v>
      </c>
      <c r="F952" s="151" t="s">
        <v>387</v>
      </c>
    </row>
    <row r="953" spans="2:6" ht="14.25" customHeight="1" x14ac:dyDescent="0.25">
      <c r="B953" s="149">
        <v>9069</v>
      </c>
      <c r="F953" s="151" t="s">
        <v>517</v>
      </c>
    </row>
    <row r="954" spans="2:6" ht="14.25" customHeight="1" x14ac:dyDescent="0.25">
      <c r="B954" s="149">
        <v>8254</v>
      </c>
      <c r="F954" s="151" t="s">
        <v>675</v>
      </c>
    </row>
    <row r="955" spans="2:6" ht="14.25" customHeight="1" x14ac:dyDescent="0.25">
      <c r="B955" s="149">
        <v>7926</v>
      </c>
      <c r="F955" s="151" t="s">
        <v>668</v>
      </c>
    </row>
    <row r="956" spans="2:6" ht="14.25" customHeight="1" x14ac:dyDescent="0.25">
      <c r="B956" s="149">
        <v>8507</v>
      </c>
      <c r="F956" s="151" t="s">
        <v>433</v>
      </c>
    </row>
    <row r="957" spans="2:6" ht="14.25" customHeight="1" x14ac:dyDescent="0.25">
      <c r="B957" s="149">
        <v>8133</v>
      </c>
      <c r="F957" s="151" t="s">
        <v>430</v>
      </c>
    </row>
    <row r="958" spans="2:6" ht="14.25" customHeight="1" x14ac:dyDescent="0.25">
      <c r="B958" s="149">
        <v>4487</v>
      </c>
      <c r="F958" s="151" t="s">
        <v>111</v>
      </c>
    </row>
    <row r="959" spans="2:6" ht="14.25" customHeight="1" x14ac:dyDescent="0.25">
      <c r="B959" s="149">
        <v>6189</v>
      </c>
      <c r="F959" s="151" t="s">
        <v>449</v>
      </c>
    </row>
    <row r="960" spans="2:6" ht="14.25" customHeight="1" x14ac:dyDescent="0.25">
      <c r="B960" s="149">
        <v>4298</v>
      </c>
      <c r="F960" s="151" t="s">
        <v>648</v>
      </c>
    </row>
    <row r="961" spans="2:6" ht="14.25" customHeight="1" x14ac:dyDescent="0.25">
      <c r="B961" s="149">
        <v>9293</v>
      </c>
      <c r="F961" s="151" t="s">
        <v>392</v>
      </c>
    </row>
    <row r="962" spans="2:6" ht="14.25" customHeight="1" x14ac:dyDescent="0.25">
      <c r="B962" s="149">
        <v>8887</v>
      </c>
      <c r="F962" s="151" t="s">
        <v>502</v>
      </c>
    </row>
    <row r="963" spans="2:6" ht="14.25" customHeight="1" x14ac:dyDescent="0.25">
      <c r="B963" s="149">
        <v>7827</v>
      </c>
      <c r="F963" s="151" t="s">
        <v>636</v>
      </c>
    </row>
    <row r="964" spans="2:6" ht="14.25" customHeight="1" x14ac:dyDescent="0.25">
      <c r="B964" s="149">
        <v>4582</v>
      </c>
      <c r="F964" s="151" t="s">
        <v>170</v>
      </c>
    </row>
    <row r="965" spans="2:6" ht="14.25" customHeight="1" x14ac:dyDescent="0.25">
      <c r="B965" s="149">
        <v>5798</v>
      </c>
      <c r="F965" s="151" t="s">
        <v>632</v>
      </c>
    </row>
    <row r="966" spans="2:6" ht="14.25" customHeight="1" x14ac:dyDescent="0.25">
      <c r="B966" s="149">
        <v>4413</v>
      </c>
      <c r="F966" s="151" t="s">
        <v>631</v>
      </c>
    </row>
    <row r="967" spans="2:6" ht="14.25" customHeight="1" x14ac:dyDescent="0.25">
      <c r="B967" s="149">
        <v>8870</v>
      </c>
      <c r="F967" s="151" t="s">
        <v>340</v>
      </c>
    </row>
    <row r="968" spans="2:6" ht="14.25" customHeight="1" x14ac:dyDescent="0.25">
      <c r="B968" s="149">
        <v>4348</v>
      </c>
      <c r="F968" s="151" t="s">
        <v>76</v>
      </c>
    </row>
    <row r="969" spans="2:6" ht="14.25" customHeight="1" x14ac:dyDescent="0.25">
      <c r="B969" s="149">
        <v>8017</v>
      </c>
      <c r="F969" s="151" t="s">
        <v>628</v>
      </c>
    </row>
    <row r="970" spans="2:6" ht="14.25" customHeight="1" x14ac:dyDescent="0.25">
      <c r="B970" s="149">
        <v>4583</v>
      </c>
      <c r="F970" s="151" t="s">
        <v>171</v>
      </c>
    </row>
    <row r="971" spans="2:6" ht="14.25" customHeight="1" x14ac:dyDescent="0.25">
      <c r="B971" s="149">
        <v>4873</v>
      </c>
      <c r="F971" s="151" t="s">
        <v>547</v>
      </c>
    </row>
    <row r="972" spans="2:6" ht="14.25" customHeight="1" x14ac:dyDescent="0.25">
      <c r="B972" s="149">
        <v>8694</v>
      </c>
      <c r="F972" s="151" t="s">
        <v>526</v>
      </c>
    </row>
    <row r="973" spans="2:6" ht="14.25" customHeight="1" x14ac:dyDescent="0.25">
      <c r="B973" s="149">
        <v>6402</v>
      </c>
      <c r="F973" s="151" t="s">
        <v>621</v>
      </c>
    </row>
    <row r="974" spans="2:6" ht="14.25" customHeight="1" x14ac:dyDescent="0.25">
      <c r="B974" s="149">
        <v>8481</v>
      </c>
      <c r="F974" s="151" t="s">
        <v>606</v>
      </c>
    </row>
    <row r="975" spans="2:6" ht="14.25" customHeight="1" x14ac:dyDescent="0.25">
      <c r="B975" s="149">
        <v>9435</v>
      </c>
      <c r="F975" s="151" t="s">
        <v>409</v>
      </c>
    </row>
    <row r="976" spans="2:6" ht="14.25" customHeight="1" x14ac:dyDescent="0.25">
      <c r="B976" s="149">
        <v>5729</v>
      </c>
      <c r="F976" s="151" t="s">
        <v>600</v>
      </c>
    </row>
    <row r="977" spans="2:6" ht="14.25" customHeight="1" x14ac:dyDescent="0.25">
      <c r="B977" s="149">
        <v>9442</v>
      </c>
      <c r="F977" s="151" t="s">
        <v>546</v>
      </c>
    </row>
    <row r="978" spans="2:6" ht="14.25" customHeight="1" x14ac:dyDescent="0.25">
      <c r="B978" s="149">
        <v>9973</v>
      </c>
      <c r="F978" s="151" t="s">
        <v>467</v>
      </c>
    </row>
    <row r="979" spans="2:6" ht="14.25" customHeight="1" x14ac:dyDescent="0.25">
      <c r="B979" s="149">
        <v>7019</v>
      </c>
      <c r="F979" s="151" t="s">
        <v>596</v>
      </c>
    </row>
    <row r="980" spans="2:6" ht="14.25" customHeight="1" x14ac:dyDescent="0.25">
      <c r="B980" s="149">
        <v>8168</v>
      </c>
      <c r="F980" s="151" t="s">
        <v>312</v>
      </c>
    </row>
    <row r="981" spans="2:6" ht="14.25" customHeight="1" x14ac:dyDescent="0.25">
      <c r="B981" s="152">
        <v>9967</v>
      </c>
      <c r="C981" s="152"/>
      <c r="F981" s="151" t="s">
        <v>593</v>
      </c>
    </row>
    <row r="982" spans="2:6" ht="14.25" customHeight="1" x14ac:dyDescent="0.25">
      <c r="B982" s="149">
        <v>4349</v>
      </c>
      <c r="F982" s="151" t="s">
        <v>590</v>
      </c>
    </row>
    <row r="983" spans="2:6" ht="14.25" customHeight="1" x14ac:dyDescent="0.25">
      <c r="B983" s="149">
        <v>4350</v>
      </c>
      <c r="F983" s="151" t="s">
        <v>589</v>
      </c>
    </row>
    <row r="984" spans="2:6" ht="14.25" customHeight="1" x14ac:dyDescent="0.25">
      <c r="B984" s="149">
        <v>4351</v>
      </c>
      <c r="F984" s="151" t="s">
        <v>588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4DED22D2-2065-4D03-9CF5-8C32179A9B85}">
    <sortState xmlns:xlrd2="http://schemas.microsoft.com/office/spreadsheetml/2017/richdata2" ref="B4:G894">
      <sortCondition ref="D1:D2"/>
    </sortState>
  </autoFilter>
  <mergeCells count="6">
    <mergeCell ref="G1:G2"/>
    <mergeCell ref="E1:E2"/>
    <mergeCell ref="B1:B2"/>
    <mergeCell ref="D1:D2"/>
    <mergeCell ref="C1:C2"/>
    <mergeCell ref="F1:F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5B3-79DE-4204-8B23-CDB028DE2B49}">
  <sheetPr codeName="Blad8"/>
  <dimension ref="A1:J12"/>
  <sheetViews>
    <sheetView zoomScale="160" zoomScaleNormal="160" workbookViewId="0">
      <selection activeCell="B2" sqref="B2:I2"/>
    </sheetView>
  </sheetViews>
  <sheetFormatPr defaultColWidth="0" defaultRowHeight="22.5" customHeight="1" zeroHeight="1" x14ac:dyDescent="0.25"/>
  <cols>
    <col min="1" max="1" width="1.44140625" style="2" customWidth="1"/>
    <col min="2" max="2" width="10.6640625" style="2" customWidth="1"/>
    <col min="3" max="3" width="8.5546875" style="2" customWidth="1"/>
    <col min="4" max="9" width="12.88671875" style="2" customWidth="1"/>
    <col min="10" max="10" width="1.44140625" style="2" customWidth="1"/>
    <col min="11" max="16384" width="12.88671875" style="2" hidden="1"/>
  </cols>
  <sheetData>
    <row r="1" spans="2:9" ht="3.75" customHeight="1" thickBot="1" x14ac:dyDescent="0.3"/>
    <row r="2" spans="2:9" s="3" customFormat="1" ht="37.5" customHeight="1" thickTop="1" thickBot="1" x14ac:dyDescent="0.3">
      <c r="B2" s="217" t="s">
        <v>992</v>
      </c>
      <c r="C2" s="218"/>
      <c r="D2" s="218"/>
      <c r="E2" s="218"/>
      <c r="F2" s="218"/>
      <c r="G2" s="218"/>
      <c r="H2" s="218"/>
      <c r="I2" s="219"/>
    </row>
    <row r="3" spans="2:9" s="4" customFormat="1" ht="27" customHeight="1" x14ac:dyDescent="0.25">
      <c r="B3" s="215" t="s">
        <v>886</v>
      </c>
      <c r="C3" s="213" t="s">
        <v>887</v>
      </c>
      <c r="D3" s="209" t="s">
        <v>888</v>
      </c>
      <c r="E3" s="209"/>
      <c r="F3" s="210"/>
      <c r="G3" s="211" t="s">
        <v>889</v>
      </c>
      <c r="H3" s="209"/>
      <c r="I3" s="212"/>
    </row>
    <row r="4" spans="2:9" s="4" customFormat="1" ht="22.5" customHeight="1" thickBot="1" x14ac:dyDescent="0.3">
      <c r="B4" s="216"/>
      <c r="C4" s="214"/>
      <c r="D4" s="5" t="s">
        <v>890</v>
      </c>
      <c r="E4" s="5" t="s">
        <v>891</v>
      </c>
      <c r="F4" s="6" t="s">
        <v>892</v>
      </c>
      <c r="G4" s="5" t="s">
        <v>890</v>
      </c>
      <c r="H4" s="5" t="s">
        <v>891</v>
      </c>
      <c r="I4" s="7" t="s">
        <v>892</v>
      </c>
    </row>
    <row r="5" spans="2:9" ht="24" customHeight="1" x14ac:dyDescent="0.25">
      <c r="B5" s="8" t="s">
        <v>893</v>
      </c>
      <c r="C5" s="9">
        <v>15</v>
      </c>
      <c r="D5" s="128">
        <v>0.308</v>
      </c>
      <c r="E5" s="128">
        <f>D6</f>
        <v>0.38</v>
      </c>
      <c r="F5" s="129">
        <f>D7</f>
        <v>0.45700000000000002</v>
      </c>
      <c r="G5" s="128">
        <v>0.28000000000000003</v>
      </c>
      <c r="H5" s="128">
        <f>G6</f>
        <v>0.34499999999999997</v>
      </c>
      <c r="I5" s="130">
        <f>G7</f>
        <v>0.41499999999999998</v>
      </c>
    </row>
    <row r="6" spans="2:9" ht="24" customHeight="1" x14ac:dyDescent="0.25">
      <c r="B6" s="10" t="s">
        <v>894</v>
      </c>
      <c r="C6" s="11">
        <v>18</v>
      </c>
      <c r="D6" s="131">
        <v>0.38</v>
      </c>
      <c r="E6" s="132">
        <f t="shared" ref="E6:E10" si="0">D7</f>
        <v>0.45700000000000002</v>
      </c>
      <c r="F6" s="133">
        <f t="shared" ref="F6:F9" si="1">D8</f>
        <v>0.56200000000000006</v>
      </c>
      <c r="G6" s="131">
        <v>0.34499999999999997</v>
      </c>
      <c r="H6" s="131">
        <f t="shared" ref="H6:H10" si="2">G7</f>
        <v>0.41499999999999998</v>
      </c>
      <c r="I6" s="134">
        <f t="shared" ref="I6:I9" si="3">G8</f>
        <v>0.51</v>
      </c>
    </row>
    <row r="7" spans="2:9" ht="24" customHeight="1" x14ac:dyDescent="0.25">
      <c r="B7" s="10" t="s">
        <v>895</v>
      </c>
      <c r="C7" s="11">
        <v>22</v>
      </c>
      <c r="D7" s="131">
        <v>0.45700000000000002</v>
      </c>
      <c r="E7" s="132">
        <f t="shared" si="0"/>
        <v>0.56200000000000006</v>
      </c>
      <c r="F7" s="133">
        <f t="shared" si="1"/>
        <v>0.68799999999999994</v>
      </c>
      <c r="G7" s="131">
        <v>0.41499999999999998</v>
      </c>
      <c r="H7" s="131">
        <f t="shared" si="2"/>
        <v>0.51</v>
      </c>
      <c r="I7" s="134">
        <f t="shared" si="3"/>
        <v>0.625</v>
      </c>
    </row>
    <row r="8" spans="2:9" ht="24" customHeight="1" x14ac:dyDescent="0.25">
      <c r="B8" s="10" t="s">
        <v>896</v>
      </c>
      <c r="C8" s="11">
        <v>27</v>
      </c>
      <c r="D8" s="131">
        <v>0.56200000000000006</v>
      </c>
      <c r="E8" s="132">
        <f t="shared" si="0"/>
        <v>0.68799999999999994</v>
      </c>
      <c r="F8" s="133">
        <f t="shared" si="1"/>
        <v>0.87</v>
      </c>
      <c r="G8" s="131">
        <v>0.51</v>
      </c>
      <c r="H8" s="131">
        <f t="shared" si="2"/>
        <v>0.625</v>
      </c>
      <c r="I8" s="134">
        <f t="shared" si="3"/>
        <v>0.79</v>
      </c>
    </row>
    <row r="9" spans="2:9" ht="24" customHeight="1" x14ac:dyDescent="0.25">
      <c r="B9" s="10" t="s">
        <v>897</v>
      </c>
      <c r="C9" s="11">
        <v>34</v>
      </c>
      <c r="D9" s="131">
        <v>0.68799999999999994</v>
      </c>
      <c r="E9" s="132">
        <f t="shared" si="0"/>
        <v>0.87</v>
      </c>
      <c r="F9" s="133">
        <f t="shared" si="1"/>
        <v>1.0740000000000001</v>
      </c>
      <c r="G9" s="131">
        <v>0.625</v>
      </c>
      <c r="H9" s="131">
        <f t="shared" si="2"/>
        <v>0.79</v>
      </c>
      <c r="I9" s="134">
        <f t="shared" si="3"/>
        <v>0.97499999999999998</v>
      </c>
    </row>
    <row r="10" spans="2:9" ht="24" customHeight="1" x14ac:dyDescent="0.25">
      <c r="B10" s="10" t="s">
        <v>898</v>
      </c>
      <c r="C10" s="11">
        <v>42</v>
      </c>
      <c r="D10" s="131">
        <v>0.87</v>
      </c>
      <c r="E10" s="132">
        <f t="shared" si="0"/>
        <v>1.0740000000000001</v>
      </c>
      <c r="F10" s="135" t="s">
        <v>900</v>
      </c>
      <c r="G10" s="131">
        <v>0.79</v>
      </c>
      <c r="H10" s="131">
        <f t="shared" si="2"/>
        <v>0.97499999999999998</v>
      </c>
      <c r="I10" s="134" t="s">
        <v>900</v>
      </c>
    </row>
    <row r="11" spans="2:9" ht="24" customHeight="1" thickBot="1" x14ac:dyDescent="0.3">
      <c r="B11" s="12" t="s">
        <v>899</v>
      </c>
      <c r="C11" s="13">
        <v>50</v>
      </c>
      <c r="D11" s="136">
        <v>1.0740000000000001</v>
      </c>
      <c r="E11" s="136" t="s">
        <v>900</v>
      </c>
      <c r="F11" s="137" t="s">
        <v>900</v>
      </c>
      <c r="G11" s="136">
        <v>0.97499999999999998</v>
      </c>
      <c r="H11" s="136" t="s">
        <v>900</v>
      </c>
      <c r="I11" s="138" t="s">
        <v>900</v>
      </c>
    </row>
    <row r="12" spans="2:9" ht="3.75" customHeight="1" thickTop="1" x14ac:dyDescent="0.25"/>
  </sheetData>
  <mergeCells count="5">
    <mergeCell ref="D3:F3"/>
    <mergeCell ref="G3:I3"/>
    <mergeCell ref="C3:C4"/>
    <mergeCell ref="B3:B4"/>
    <mergeCell ref="B2:I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Ind.Uitsl.</vt:lpstr>
      <vt:lpstr>Kal. DF</vt:lpstr>
      <vt:lpstr>CLUBS</vt:lpstr>
      <vt:lpstr>LEDEN</vt:lpstr>
      <vt:lpstr>GEMIDDELDES</vt:lpstr>
      <vt:lpstr>CLUBS!Afdrukbereik</vt:lpstr>
      <vt:lpstr>GEMIDDELDES!Afdrukbereik</vt:lpstr>
      <vt:lpstr>Ind.Uitsl.!Afdrukbereik</vt:lpstr>
      <vt:lpstr>'Kal. DF'!Afdrukbereik</vt:lpstr>
      <vt:lpstr>LEDEN!Afdrukbereik</vt:lpstr>
      <vt:lpstr>Ind.Uitsl.!Afdruktitels</vt:lpstr>
      <vt:lpstr>LEDEN!Afdruktitels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2024-02-18T17:29:10Z</cp:lastPrinted>
  <dcterms:created xsi:type="dcterms:W3CDTF">1999-01-27T16:04:52Z</dcterms:created>
  <dcterms:modified xsi:type="dcterms:W3CDTF">2024-02-18T17:32:27Z</dcterms:modified>
</cp:coreProperties>
</file>